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052" sheetId="3" r:id="rId1"/>
    <sheet name="024" sheetId="1" r:id="rId2"/>
  </sheets>
  <definedNames>
    <definedName name="_xlnm._FilterDatabase" localSheetId="1" hidden="1">'024'!#REF!</definedName>
    <definedName name="_xlnm._FilterDatabase" localSheetId="0" hidden="1">'052'!#REF!</definedName>
    <definedName name="А80" localSheetId="1">#REF!</definedName>
    <definedName name="А80" localSheetId="0">#REF!</definedName>
    <definedName name="А80">#REF!</definedName>
    <definedName name="АТ53" localSheetId="1">#REF!</definedName>
    <definedName name="АТ53" localSheetId="0">#REF!</definedName>
    <definedName name="АТ53">#REF!</definedName>
    <definedName name="В27" localSheetId="1">#REF!</definedName>
    <definedName name="В27" localSheetId="0">#REF!</definedName>
    <definedName name="В27">#REF!</definedName>
    <definedName name="В33" localSheetId="1">#REF!</definedName>
    <definedName name="В33" localSheetId="0">#REF!</definedName>
    <definedName name="В33">#REF!</definedName>
    <definedName name="_xlnm.Print_Titles" localSheetId="1">'024'!$B:$B,'024'!$13:$17</definedName>
    <definedName name="_xlnm.Print_Titles" localSheetId="0">'052'!$B:$B,'052'!$13:$17</definedName>
    <definedName name="_xlnm.Print_Area" localSheetId="1">'024'!$B$1:$AO$67</definedName>
    <definedName name="_xlnm.Print_Area" localSheetId="0">'052'!$B$1:$AR$40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6" i="3" l="1"/>
  <c r="AQ27" i="3"/>
  <c r="AQ26" i="3"/>
  <c r="AQ24" i="3"/>
  <c r="AQ23" i="3"/>
  <c r="AQ19" i="3"/>
  <c r="AQ20" i="3"/>
  <c r="AQ21" i="3"/>
  <c r="AQ18" i="3"/>
  <c r="AQ63" i="1" l="1"/>
  <c r="AQ49" i="1"/>
  <c r="AQ19" i="1"/>
  <c r="AQ20" i="1"/>
  <c r="AQ21" i="1"/>
  <c r="AQ22" i="1"/>
  <c r="AQ25" i="1"/>
  <c r="AQ26" i="1"/>
  <c r="AQ27" i="1"/>
  <c r="AQ28" i="1"/>
  <c r="AQ29" i="1"/>
  <c r="AQ30" i="1"/>
  <c r="AQ31" i="1"/>
  <c r="AQ32" i="1"/>
  <c r="AQ34" i="1"/>
  <c r="AQ35" i="1"/>
  <c r="AQ37" i="1"/>
  <c r="AQ39" i="1"/>
  <c r="AQ40" i="1"/>
  <c r="AQ41" i="1"/>
  <c r="AQ43" i="1"/>
  <c r="AQ45" i="1"/>
  <c r="AQ47" i="1"/>
  <c r="AQ48" i="1"/>
  <c r="AQ51" i="1"/>
  <c r="AQ52" i="1"/>
  <c r="AQ62" i="1"/>
  <c r="AQ33" i="1"/>
  <c r="S51" i="1" l="1"/>
  <c r="S52" i="1"/>
  <c r="S53" i="1"/>
  <c r="S54" i="1"/>
  <c r="S55" i="1"/>
  <c r="S56" i="1"/>
  <c r="S57" i="1"/>
  <c r="S58" i="1"/>
  <c r="S59" i="1"/>
  <c r="S60" i="1"/>
  <c r="S61" i="1"/>
  <c r="S62" i="1"/>
  <c r="S50" i="1"/>
  <c r="S48" i="1"/>
  <c r="S47" i="1"/>
  <c r="S40" i="1"/>
  <c r="S41" i="1"/>
  <c r="S42" i="1"/>
  <c r="S43" i="1"/>
  <c r="S44" i="1"/>
  <c r="S45" i="1"/>
  <c r="S39" i="1"/>
  <c r="S22" i="1"/>
  <c r="S31" i="3"/>
  <c r="S32" i="3"/>
  <c r="S33" i="3"/>
  <c r="S34" i="3"/>
  <c r="S30" i="3"/>
  <c r="S27" i="3"/>
  <c r="S26" i="3"/>
  <c r="S24" i="3"/>
  <c r="S23" i="3"/>
  <c r="AN36" i="3" l="1"/>
  <c r="AN35" i="3"/>
  <c r="AN31" i="3"/>
  <c r="AN32" i="3"/>
  <c r="AN33" i="3"/>
  <c r="AN34" i="3"/>
  <c r="AN30" i="3"/>
  <c r="AL31" i="3"/>
  <c r="AL30" i="3"/>
  <c r="AM30" i="3" s="1"/>
  <c r="T31" i="3"/>
  <c r="T32" i="3"/>
  <c r="T33" i="3"/>
  <c r="T34" i="3"/>
  <c r="T30" i="3"/>
  <c r="K33" i="3"/>
  <c r="H35" i="3"/>
  <c r="I35" i="3"/>
  <c r="J35" i="3"/>
  <c r="K35" i="3"/>
  <c r="L35" i="3"/>
  <c r="M35" i="3"/>
  <c r="N35" i="3"/>
  <c r="O35" i="3"/>
  <c r="P35" i="3"/>
  <c r="Q35" i="3"/>
  <c r="R35" i="3"/>
  <c r="S35" i="3"/>
  <c r="U35" i="3"/>
  <c r="Y35" i="3"/>
  <c r="AA35" i="3"/>
  <c r="AB35" i="3"/>
  <c r="AC35" i="3"/>
  <c r="AD35" i="3"/>
  <c r="AE35" i="3"/>
  <c r="AF35" i="3"/>
  <c r="AG35" i="3"/>
  <c r="AH35" i="3"/>
  <c r="AI35" i="3"/>
  <c r="AJ35" i="3"/>
  <c r="AK35" i="3"/>
  <c r="G35" i="3"/>
  <c r="F35" i="3"/>
  <c r="AN29" i="3"/>
  <c r="S29" i="3"/>
  <c r="P26" i="3"/>
  <c r="AN25" i="3"/>
  <c r="T24" i="3"/>
  <c r="T23" i="3"/>
  <c r="AN22" i="3"/>
  <c r="AO22" i="3"/>
  <c r="AM22" i="3"/>
  <c r="AL22" i="3"/>
  <c r="AJ18" i="3"/>
  <c r="AC20" i="3"/>
  <c r="AC19" i="3"/>
  <c r="AC18" i="3"/>
  <c r="U22" i="3"/>
  <c r="U18" i="3"/>
  <c r="N22" i="3"/>
  <c r="H22" i="3"/>
  <c r="AJ19" i="3"/>
  <c r="T18" i="3"/>
  <c r="S18" i="1"/>
  <c r="T18" i="1" s="1"/>
  <c r="AQ18" i="1" l="1"/>
  <c r="AQ23" i="1" s="1"/>
  <c r="AM31" i="3"/>
  <c r="AO31" i="3" s="1"/>
  <c r="T35" i="3"/>
  <c r="AO30" i="3"/>
  <c r="D64" i="1"/>
  <c r="E64" i="1"/>
  <c r="J64" i="1"/>
  <c r="L64" i="1"/>
  <c r="M64" i="1"/>
  <c r="O64" i="1"/>
  <c r="R64" i="1"/>
  <c r="Y64" i="1"/>
  <c r="AA64" i="1"/>
  <c r="AB64" i="1"/>
  <c r="AD64" i="1"/>
  <c r="AF64" i="1"/>
  <c r="AG64" i="1"/>
  <c r="AH64" i="1"/>
  <c r="AI64" i="1"/>
  <c r="AK64" i="1"/>
  <c r="C63" i="1"/>
  <c r="C46" i="1"/>
  <c r="AN50" i="1"/>
  <c r="Z60" i="1"/>
  <c r="T51" i="1"/>
  <c r="AL51" i="1" s="1"/>
  <c r="T52" i="1"/>
  <c r="AL52" i="1" s="1"/>
  <c r="T53" i="1"/>
  <c r="AL53" i="1" s="1"/>
  <c r="T54" i="1"/>
  <c r="AL54" i="1" s="1"/>
  <c r="T55" i="1"/>
  <c r="AL55" i="1" s="1"/>
  <c r="T56" i="1"/>
  <c r="AL56" i="1" s="1"/>
  <c r="T57" i="1"/>
  <c r="AL57" i="1" s="1"/>
  <c r="T58" i="1"/>
  <c r="AL58" i="1" s="1"/>
  <c r="T59" i="1"/>
  <c r="AL59" i="1" s="1"/>
  <c r="T60" i="1"/>
  <c r="AL60" i="1" s="1"/>
  <c r="T61" i="1"/>
  <c r="AL61" i="1" s="1"/>
  <c r="T62" i="1"/>
  <c r="AL62" i="1" s="1"/>
  <c r="T50" i="1"/>
  <c r="K60" i="1"/>
  <c r="K55" i="1"/>
  <c r="G51" i="1"/>
  <c r="G52" i="1"/>
  <c r="G53" i="1"/>
  <c r="G54" i="1"/>
  <c r="G55" i="1"/>
  <c r="G56" i="1"/>
  <c r="G57" i="1"/>
  <c r="G58" i="1"/>
  <c r="G59" i="1"/>
  <c r="G60" i="1"/>
  <c r="G61" i="1"/>
  <c r="G62" i="1"/>
  <c r="G50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U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N49" i="1"/>
  <c r="F49" i="1"/>
  <c r="T47" i="1"/>
  <c r="T40" i="1"/>
  <c r="T41" i="1"/>
  <c r="T42" i="1"/>
  <c r="T43" i="1"/>
  <c r="T44" i="1"/>
  <c r="AQ44" i="1" s="1"/>
  <c r="T45" i="1"/>
  <c r="T39" i="1"/>
  <c r="J46" i="1"/>
  <c r="K46" i="1"/>
  <c r="L46" i="1"/>
  <c r="M46" i="1"/>
  <c r="N46" i="1"/>
  <c r="O46" i="1"/>
  <c r="R46" i="1"/>
  <c r="S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F23" i="1"/>
  <c r="F38" i="1"/>
  <c r="F46" i="1"/>
  <c r="AM25" i="1"/>
  <c r="AO25" i="1" s="1"/>
  <c r="AN25" i="1"/>
  <c r="AM26" i="1"/>
  <c r="AN26" i="1"/>
  <c r="AO26" i="1"/>
  <c r="AM27" i="1"/>
  <c r="AO27" i="1" s="1"/>
  <c r="AN27" i="1"/>
  <c r="AM28" i="1"/>
  <c r="AN28" i="1"/>
  <c r="AO28" i="1"/>
  <c r="AM29" i="1"/>
  <c r="AO29" i="1" s="1"/>
  <c r="AN29" i="1"/>
  <c r="AM31" i="1"/>
  <c r="AO31" i="1" s="1"/>
  <c r="AN31" i="1"/>
  <c r="AM32" i="1"/>
  <c r="AN32" i="1"/>
  <c r="AO32" i="1"/>
  <c r="AM33" i="1"/>
  <c r="AO33" i="1" s="1"/>
  <c r="AN33" i="1"/>
  <c r="AM35" i="1"/>
  <c r="AO35" i="1" s="1"/>
  <c r="AN35" i="1"/>
  <c r="AM37" i="1"/>
  <c r="AO37" i="1" s="1"/>
  <c r="AN37" i="1"/>
  <c r="AL25" i="1"/>
  <c r="AL26" i="1"/>
  <c r="AL27" i="1"/>
  <c r="AL28" i="1"/>
  <c r="AL29" i="1"/>
  <c r="AL31" i="1"/>
  <c r="AL32" i="1"/>
  <c r="AL33" i="1"/>
  <c r="AL35" i="1"/>
  <c r="AL37" i="1"/>
  <c r="AI38" i="1"/>
  <c r="U25" i="1"/>
  <c r="U26" i="1"/>
  <c r="U27" i="1"/>
  <c r="U28" i="1"/>
  <c r="U29" i="1"/>
  <c r="U31" i="1"/>
  <c r="U32" i="1"/>
  <c r="U33" i="1"/>
  <c r="U35" i="1"/>
  <c r="U37" i="1"/>
  <c r="N26" i="1"/>
  <c r="N27" i="1"/>
  <c r="N28" i="1"/>
  <c r="N29" i="1"/>
  <c r="N30" i="1"/>
  <c r="N31" i="1"/>
  <c r="N32" i="1"/>
  <c r="N33" i="1"/>
  <c r="N34" i="1"/>
  <c r="N25" i="1"/>
  <c r="AM19" i="1"/>
  <c r="AN19" i="1"/>
  <c r="AO19" i="1"/>
  <c r="AM20" i="1"/>
  <c r="AO20" i="1" s="1"/>
  <c r="AN20" i="1"/>
  <c r="AM21" i="1"/>
  <c r="AN21" i="1"/>
  <c r="AO21" i="1"/>
  <c r="AN22" i="1"/>
  <c r="AL19" i="1"/>
  <c r="AL20" i="1"/>
  <c r="AL21" i="1"/>
  <c r="U19" i="1"/>
  <c r="U20" i="1"/>
  <c r="U21" i="1"/>
  <c r="U18" i="1"/>
  <c r="AL18" i="1" s="1"/>
  <c r="T19" i="1"/>
  <c r="T20" i="1"/>
  <c r="T21" i="1"/>
  <c r="T22" i="1"/>
  <c r="T23" i="1" s="1"/>
  <c r="Q19" i="1"/>
  <c r="Q20" i="1"/>
  <c r="Q21" i="1"/>
  <c r="Q22" i="1"/>
  <c r="P22" i="1"/>
  <c r="P19" i="1"/>
  <c r="P20" i="1"/>
  <c r="P21" i="1"/>
  <c r="H19" i="1"/>
  <c r="H20" i="1"/>
  <c r="H21" i="1"/>
  <c r="AE18" i="1" l="1"/>
  <c r="U42" i="1"/>
  <c r="AQ42" i="1" s="1"/>
  <c r="AQ46" i="1" s="1"/>
  <c r="F64" i="1"/>
  <c r="N38" i="1"/>
  <c r="N64" i="1" s="1"/>
  <c r="AL50" i="1"/>
  <c r="AM50" i="1" s="1"/>
  <c r="AO50" i="1" s="1"/>
  <c r="T46" i="1"/>
  <c r="AL22" i="1"/>
  <c r="AM22" i="1" s="1"/>
  <c r="AO22" i="1" s="1"/>
  <c r="U23" i="1"/>
  <c r="AM18" i="1"/>
  <c r="G35" i="1"/>
  <c r="H35" i="1"/>
  <c r="R35" i="1"/>
  <c r="S35" i="1"/>
  <c r="T35" i="1" s="1"/>
  <c r="G36" i="1"/>
  <c r="R36" i="1"/>
  <c r="S36" i="1"/>
  <c r="T36" i="1" s="1"/>
  <c r="C49" i="1"/>
  <c r="G48" i="1"/>
  <c r="I48" i="1" s="1"/>
  <c r="R48" i="1"/>
  <c r="T48" i="1"/>
  <c r="T49" i="1" s="1"/>
  <c r="P58" i="1"/>
  <c r="K58" i="1"/>
  <c r="R58" i="1"/>
  <c r="Z58" i="1"/>
  <c r="I56" i="1"/>
  <c r="K56" i="1"/>
  <c r="R56" i="1"/>
  <c r="V56" i="1"/>
  <c r="Z56" i="1"/>
  <c r="G43" i="1"/>
  <c r="I43" i="1" s="1"/>
  <c r="R43" i="1"/>
  <c r="G44" i="1"/>
  <c r="R44" i="1"/>
  <c r="V44" i="1"/>
  <c r="S18" i="3"/>
  <c r="R18" i="3"/>
  <c r="N18" i="3"/>
  <c r="G18" i="3"/>
  <c r="S30" i="1"/>
  <c r="T30" i="1" s="1"/>
  <c r="R30" i="1"/>
  <c r="AC30" i="1"/>
  <c r="G30" i="1"/>
  <c r="G33" i="1"/>
  <c r="H33" i="1" s="1"/>
  <c r="P33" i="1" s="1"/>
  <c r="AC33" i="1"/>
  <c r="R33" i="1"/>
  <c r="S33" i="1"/>
  <c r="T33" i="1" s="1"/>
  <c r="P44" i="1" l="1"/>
  <c r="U36" i="1"/>
  <c r="AQ36" i="1" s="1"/>
  <c r="U30" i="1"/>
  <c r="W56" i="1"/>
  <c r="X56" i="1" s="1"/>
  <c r="V48" i="1"/>
  <c r="W48" i="1" s="1"/>
  <c r="X48" i="1" s="1"/>
  <c r="AL48" i="1"/>
  <c r="V35" i="1"/>
  <c r="AJ35" i="1"/>
  <c r="P35" i="1"/>
  <c r="Q35" i="1" s="1"/>
  <c r="H36" i="1"/>
  <c r="I36" i="1" s="1"/>
  <c r="I35" i="1"/>
  <c r="P48" i="1"/>
  <c r="Q48" i="1" s="1"/>
  <c r="AN48" i="1" s="1"/>
  <c r="Q58" i="1"/>
  <c r="AN58" i="1" s="1"/>
  <c r="I58" i="1"/>
  <c r="AM48" i="1"/>
  <c r="V58" i="1"/>
  <c r="AM58" i="1"/>
  <c r="AO58" i="1" s="1"/>
  <c r="V43" i="1"/>
  <c r="W43" i="1" s="1"/>
  <c r="X43" i="1" s="1"/>
  <c r="AL43" i="1"/>
  <c r="AM43" i="1" s="1"/>
  <c r="AM56" i="1"/>
  <c r="AO56" i="1" s="1"/>
  <c r="P56" i="1"/>
  <c r="Q56" i="1" s="1"/>
  <c r="AN56" i="1" s="1"/>
  <c r="AL44" i="1"/>
  <c r="AM44" i="1" s="1"/>
  <c r="I33" i="1"/>
  <c r="I44" i="1"/>
  <c r="Q33" i="1"/>
  <c r="P43" i="1"/>
  <c r="Q43" i="1" s="1"/>
  <c r="AN43" i="1" s="1"/>
  <c r="H18" i="3"/>
  <c r="I18" i="3" s="1"/>
  <c r="H30" i="1"/>
  <c r="S37" i="1"/>
  <c r="S25" i="1"/>
  <c r="S26" i="1"/>
  <c r="S27" i="1"/>
  <c r="S28" i="1"/>
  <c r="S29" i="1"/>
  <c r="S31" i="1"/>
  <c r="S32" i="1"/>
  <c r="S34" i="1"/>
  <c r="S24" i="1"/>
  <c r="S19" i="1"/>
  <c r="S20" i="1"/>
  <c r="S21" i="1"/>
  <c r="Q44" i="1" l="1"/>
  <c r="W44" i="1"/>
  <c r="X44" i="1" s="1"/>
  <c r="AL36" i="1"/>
  <c r="AM36" i="1" s="1"/>
  <c r="AO36" i="1" s="1"/>
  <c r="AL30" i="1"/>
  <c r="AM30" i="1" s="1"/>
  <c r="AJ30" i="1"/>
  <c r="I30" i="1"/>
  <c r="W35" i="1"/>
  <c r="X35" i="1" s="1"/>
  <c r="V36" i="1"/>
  <c r="W36" i="1" s="1"/>
  <c r="X36" i="1" s="1"/>
  <c r="P36" i="1"/>
  <c r="Q36" i="1" s="1"/>
  <c r="AN36" i="1" s="1"/>
  <c r="AO48" i="1"/>
  <c r="W58" i="1"/>
  <c r="X58" i="1" s="1"/>
  <c r="P30" i="1"/>
  <c r="AJ33" i="1"/>
  <c r="AO43" i="1"/>
  <c r="V33" i="1"/>
  <c r="W33" i="1" s="1"/>
  <c r="X33" i="1" s="1"/>
  <c r="P18" i="3"/>
  <c r="Q18" i="3" s="1"/>
  <c r="AN18" i="3" s="1"/>
  <c r="AL18" i="3"/>
  <c r="V18" i="3"/>
  <c r="W18" i="3" s="1"/>
  <c r="X18" i="3" s="1"/>
  <c r="V30" i="1"/>
  <c r="W30" i="1" s="1"/>
  <c r="X30" i="1" s="1"/>
  <c r="S19" i="3"/>
  <c r="S20" i="3"/>
  <c r="S21" i="3"/>
  <c r="AN44" i="1" l="1"/>
  <c r="Q30" i="1"/>
  <c r="AM18" i="3"/>
  <c r="AO18" i="3" s="1"/>
  <c r="AO44" i="1" l="1"/>
  <c r="AN30" i="1"/>
  <c r="AO30" i="1" s="1"/>
  <c r="I36" i="3"/>
  <c r="R36" i="3"/>
  <c r="T27" i="3"/>
  <c r="T26" i="3"/>
  <c r="S25" i="3"/>
  <c r="T19" i="3"/>
  <c r="T20" i="3"/>
  <c r="T21" i="3"/>
  <c r="T25" i="3" l="1"/>
  <c r="U19" i="3"/>
  <c r="AL19" i="3" s="1"/>
  <c r="AL34" i="3"/>
  <c r="AM34" i="3" s="1"/>
  <c r="AO34" i="3" s="1"/>
  <c r="AL33" i="3"/>
  <c r="AL26" i="3"/>
  <c r="AL27" i="3"/>
  <c r="AM27" i="3" s="1"/>
  <c r="AL32" i="3"/>
  <c r="AM32" i="3" s="1"/>
  <c r="U21" i="3"/>
  <c r="U20" i="3"/>
  <c r="AL20" i="3" s="1"/>
  <c r="G31" i="3"/>
  <c r="G32" i="3"/>
  <c r="G33" i="3"/>
  <c r="G34" i="3"/>
  <c r="G30" i="3"/>
  <c r="F29" i="3"/>
  <c r="F25" i="3"/>
  <c r="N19" i="3"/>
  <c r="N20" i="3"/>
  <c r="G19" i="3"/>
  <c r="G20" i="3"/>
  <c r="H20" i="3" s="1"/>
  <c r="G21" i="3"/>
  <c r="S63" i="1"/>
  <c r="T29" i="1"/>
  <c r="AK62" i="1"/>
  <c r="F63" i="1"/>
  <c r="P50" i="1"/>
  <c r="Q50" i="1" s="1"/>
  <c r="G47" i="1"/>
  <c r="G39" i="1"/>
  <c r="P39" i="1" s="1"/>
  <c r="Q39" i="1" s="1"/>
  <c r="G28" i="1"/>
  <c r="G27" i="1"/>
  <c r="G24" i="1"/>
  <c r="H24" i="1" s="1"/>
  <c r="AO32" i="3" l="1"/>
  <c r="AM26" i="3"/>
  <c r="AM29" i="3" s="1"/>
  <c r="AL29" i="3"/>
  <c r="P24" i="1"/>
  <c r="Q24" i="1" s="1"/>
  <c r="AL35" i="3"/>
  <c r="H19" i="3"/>
  <c r="P19" i="3" s="1"/>
  <c r="Q19" i="3" s="1"/>
  <c r="AN19" i="3" s="1"/>
  <c r="AM20" i="3"/>
  <c r="AN39" i="1"/>
  <c r="AM52" i="1"/>
  <c r="AO52" i="1" s="1"/>
  <c r="P34" i="3"/>
  <c r="Q34" i="3" s="1"/>
  <c r="P47" i="1"/>
  <c r="AM62" i="1"/>
  <c r="AO62" i="1" s="1"/>
  <c r="AM54" i="1"/>
  <c r="AO54" i="1" s="1"/>
  <c r="P20" i="3"/>
  <c r="Q20" i="3" s="1"/>
  <c r="AN20" i="3" s="1"/>
  <c r="AM60" i="1"/>
  <c r="AO60" i="1" s="1"/>
  <c r="AM61" i="1"/>
  <c r="AO61" i="1" s="1"/>
  <c r="AM53" i="1"/>
  <c r="AO53" i="1" s="1"/>
  <c r="AM51" i="1"/>
  <c r="AO51" i="1" s="1"/>
  <c r="AL21" i="3"/>
  <c r="AM21" i="3" s="1"/>
  <c r="P33" i="3"/>
  <c r="Q33" i="3" s="1"/>
  <c r="P32" i="3"/>
  <c r="H21" i="3"/>
  <c r="P21" i="3" s="1"/>
  <c r="P30" i="3"/>
  <c r="Q30" i="3" s="1"/>
  <c r="P31" i="3"/>
  <c r="Q31" i="3" s="1"/>
  <c r="R24" i="1"/>
  <c r="R25" i="1"/>
  <c r="R26" i="1"/>
  <c r="R27" i="1"/>
  <c r="R28" i="1"/>
  <c r="R29" i="1"/>
  <c r="R31" i="1"/>
  <c r="R32" i="1"/>
  <c r="R34" i="1"/>
  <c r="R37" i="1"/>
  <c r="R39" i="1"/>
  <c r="R40" i="1"/>
  <c r="R41" i="1"/>
  <c r="R42" i="1"/>
  <c r="R45" i="1"/>
  <c r="R47" i="1"/>
  <c r="R50" i="1"/>
  <c r="R51" i="1"/>
  <c r="R52" i="1"/>
  <c r="R53" i="1"/>
  <c r="R54" i="1"/>
  <c r="R55" i="1"/>
  <c r="R57" i="1"/>
  <c r="R59" i="1"/>
  <c r="R60" i="1"/>
  <c r="R61" i="1"/>
  <c r="R62" i="1"/>
  <c r="R19" i="1"/>
  <c r="R20" i="1"/>
  <c r="R21" i="1"/>
  <c r="R22" i="1"/>
  <c r="R18" i="1"/>
  <c r="R23" i="3"/>
  <c r="R24" i="3"/>
  <c r="R26" i="3"/>
  <c r="R27" i="3"/>
  <c r="R28" i="3"/>
  <c r="R30" i="3"/>
  <c r="R31" i="3"/>
  <c r="R32" i="3"/>
  <c r="R33" i="3"/>
  <c r="R34" i="3"/>
  <c r="R19" i="3"/>
  <c r="R20" i="3"/>
  <c r="R21" i="3"/>
  <c r="AN24" i="1" l="1"/>
  <c r="Q47" i="1"/>
  <c r="AJ29" i="1"/>
  <c r="AO20" i="3"/>
  <c r="Q21" i="3"/>
  <c r="AN21" i="3" s="1"/>
  <c r="AO21" i="3" s="1"/>
  <c r="S28" i="3"/>
  <c r="T37" i="1"/>
  <c r="T25" i="1"/>
  <c r="T26" i="1"/>
  <c r="T27" i="1"/>
  <c r="T28" i="1"/>
  <c r="T31" i="1"/>
  <c r="T32" i="1"/>
  <c r="T34" i="1"/>
  <c r="T24" i="1"/>
  <c r="U34" i="1" l="1"/>
  <c r="U24" i="1"/>
  <c r="AL24" i="1" s="1"/>
  <c r="AJ38" i="1"/>
  <c r="AJ64" i="1" s="1"/>
  <c r="AN47" i="1"/>
  <c r="Q22" i="3"/>
  <c r="AL40" i="1"/>
  <c r="AL41" i="1"/>
  <c r="AM41" i="1" s="1"/>
  <c r="AL45" i="1"/>
  <c r="AM45" i="1" s="1"/>
  <c r="AI26" i="1"/>
  <c r="U46" i="1"/>
  <c r="AL39" i="1"/>
  <c r="V30" i="3"/>
  <c r="H29" i="3"/>
  <c r="J29" i="3"/>
  <c r="K29" i="3"/>
  <c r="L29" i="3"/>
  <c r="M29" i="3"/>
  <c r="N29" i="3"/>
  <c r="O29" i="3"/>
  <c r="U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C29" i="3"/>
  <c r="V26" i="3"/>
  <c r="G26" i="3"/>
  <c r="V27" i="3"/>
  <c r="G27" i="3"/>
  <c r="C35" i="3"/>
  <c r="V34" i="3"/>
  <c r="V33" i="3"/>
  <c r="Z32" i="3"/>
  <c r="V32" i="3"/>
  <c r="K32" i="3"/>
  <c r="I32" i="3"/>
  <c r="V31" i="3"/>
  <c r="I31" i="3"/>
  <c r="T28" i="3"/>
  <c r="V28" i="3" s="1"/>
  <c r="G28" i="3"/>
  <c r="I28" i="3" s="1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O25" i="3"/>
  <c r="N25" i="3"/>
  <c r="M25" i="3"/>
  <c r="L25" i="3"/>
  <c r="K25" i="3"/>
  <c r="J25" i="3"/>
  <c r="C25" i="3"/>
  <c r="V24" i="3"/>
  <c r="G24" i="3"/>
  <c r="G23" i="3"/>
  <c r="AK22" i="3"/>
  <c r="AH22" i="3"/>
  <c r="AG22" i="3"/>
  <c r="AF22" i="3"/>
  <c r="AE22" i="3"/>
  <c r="AD22" i="3"/>
  <c r="AB22" i="3"/>
  <c r="AA22" i="3"/>
  <c r="Z22" i="3"/>
  <c r="Y22" i="3"/>
  <c r="O22" i="3"/>
  <c r="M22" i="3"/>
  <c r="L22" i="3"/>
  <c r="K22" i="3"/>
  <c r="J22" i="3"/>
  <c r="F22" i="3"/>
  <c r="F36" i="3" s="1"/>
  <c r="C22" i="3"/>
  <c r="Z57" i="1"/>
  <c r="AM57" i="1" s="1"/>
  <c r="AO57" i="1" s="1"/>
  <c r="Z59" i="1"/>
  <c r="AM59" i="1" s="1"/>
  <c r="Z55" i="1"/>
  <c r="AM55" i="1" s="1"/>
  <c r="AO55" i="1" s="1"/>
  <c r="K59" i="1"/>
  <c r="K63" i="1" s="1"/>
  <c r="K64" i="1" s="1"/>
  <c r="K57" i="1"/>
  <c r="V57" i="1"/>
  <c r="V53" i="1"/>
  <c r="V52" i="1"/>
  <c r="V51" i="1"/>
  <c r="V59" i="1"/>
  <c r="V55" i="1"/>
  <c r="V54" i="1"/>
  <c r="V60" i="1"/>
  <c r="V61" i="1"/>
  <c r="AC27" i="1"/>
  <c r="AC28" i="1"/>
  <c r="AC29" i="1"/>
  <c r="AC31" i="1"/>
  <c r="AC32" i="1"/>
  <c r="AC34" i="1"/>
  <c r="AC25" i="1"/>
  <c r="AC63" i="1"/>
  <c r="AB63" i="1"/>
  <c r="AB38" i="1"/>
  <c r="AC23" i="1"/>
  <c r="AB23" i="1"/>
  <c r="L63" i="1"/>
  <c r="L38" i="1"/>
  <c r="L23" i="1"/>
  <c r="M63" i="1"/>
  <c r="M38" i="1"/>
  <c r="M23" i="1"/>
  <c r="AQ24" i="1" l="1"/>
  <c r="AQ38" i="1" s="1"/>
  <c r="AQ64" i="1" s="1"/>
  <c r="AL34" i="1"/>
  <c r="AM34" i="1" s="1"/>
  <c r="AM39" i="1"/>
  <c r="AM24" i="1"/>
  <c r="AO24" i="1" s="1"/>
  <c r="V35" i="3"/>
  <c r="V36" i="3" s="1"/>
  <c r="AM40" i="1"/>
  <c r="AD36" i="3"/>
  <c r="AJ31" i="1"/>
  <c r="AF36" i="3"/>
  <c r="AJ32" i="1"/>
  <c r="L36" i="3"/>
  <c r="AK36" i="3"/>
  <c r="O36" i="3"/>
  <c r="I54" i="1"/>
  <c r="W54" i="1" s="1"/>
  <c r="X54" i="1" s="1"/>
  <c r="P54" i="1"/>
  <c r="Q54" i="1" s="1"/>
  <c r="AN54" i="1" s="1"/>
  <c r="I61" i="1"/>
  <c r="W61" i="1" s="1"/>
  <c r="X61" i="1" s="1"/>
  <c r="P61" i="1"/>
  <c r="Q61" i="1" s="1"/>
  <c r="AN61" i="1" s="1"/>
  <c r="I52" i="1"/>
  <c r="W52" i="1" s="1"/>
  <c r="X52" i="1" s="1"/>
  <c r="P52" i="1"/>
  <c r="Q52" i="1" s="1"/>
  <c r="AN52" i="1" s="1"/>
  <c r="AE36" i="3"/>
  <c r="I26" i="3"/>
  <c r="W26" i="3" s="1"/>
  <c r="X26" i="3" s="1"/>
  <c r="G29" i="3"/>
  <c r="I60" i="1"/>
  <c r="W60" i="1" s="1"/>
  <c r="X60" i="1" s="1"/>
  <c r="P60" i="1"/>
  <c r="Q60" i="1" s="1"/>
  <c r="AN60" i="1" s="1"/>
  <c r="I59" i="1"/>
  <c r="W59" i="1" s="1"/>
  <c r="X59" i="1" s="1"/>
  <c r="P59" i="1"/>
  <c r="Q59" i="1" s="1"/>
  <c r="AN59" i="1" s="1"/>
  <c r="AO59" i="1" s="1"/>
  <c r="AO63" i="1" s="1"/>
  <c r="I53" i="1"/>
  <c r="W53" i="1" s="1"/>
  <c r="X53" i="1" s="1"/>
  <c r="P53" i="1"/>
  <c r="Q53" i="1" s="1"/>
  <c r="AN53" i="1" s="1"/>
  <c r="AM63" i="1"/>
  <c r="J36" i="3"/>
  <c r="AG36" i="3"/>
  <c r="AL42" i="1"/>
  <c r="AM42" i="1" s="1"/>
  <c r="I51" i="1"/>
  <c r="W51" i="1" s="1"/>
  <c r="X51" i="1" s="1"/>
  <c r="P51" i="1"/>
  <c r="Q51" i="1" s="1"/>
  <c r="AN51" i="1" s="1"/>
  <c r="P57" i="1"/>
  <c r="Q57" i="1" s="1"/>
  <c r="AN57" i="1" s="1"/>
  <c r="I55" i="1"/>
  <c r="W55" i="1" s="1"/>
  <c r="X55" i="1" s="1"/>
  <c r="P55" i="1"/>
  <c r="Q55" i="1" s="1"/>
  <c r="AN55" i="1" s="1"/>
  <c r="P24" i="3"/>
  <c r="Q24" i="3" s="1"/>
  <c r="AN24" i="3" s="1"/>
  <c r="K36" i="3"/>
  <c r="Q32" i="3"/>
  <c r="Y36" i="3"/>
  <c r="AJ25" i="1"/>
  <c r="AA36" i="3"/>
  <c r="AH36" i="3"/>
  <c r="AB36" i="3"/>
  <c r="U38" i="1"/>
  <c r="U64" i="1" s="1"/>
  <c r="AC26" i="1"/>
  <c r="AM19" i="3"/>
  <c r="AC22" i="3"/>
  <c r="AC36" i="3" s="1"/>
  <c r="M36" i="3"/>
  <c r="I23" i="3"/>
  <c r="P23" i="3"/>
  <c r="G25" i="3"/>
  <c r="I57" i="1"/>
  <c r="W57" i="1" s="1"/>
  <c r="X57" i="1" s="1"/>
  <c r="I21" i="3"/>
  <c r="W31" i="3"/>
  <c r="I24" i="3"/>
  <c r="W24" i="3" s="1"/>
  <c r="X24" i="3" s="1"/>
  <c r="W32" i="3"/>
  <c r="X32" i="3" s="1"/>
  <c r="I33" i="3"/>
  <c r="W33" i="3" s="1"/>
  <c r="X33" i="3" s="1"/>
  <c r="I30" i="3"/>
  <c r="W30" i="3" s="1"/>
  <c r="X30" i="3" s="1"/>
  <c r="I34" i="3"/>
  <c r="W34" i="3" s="1"/>
  <c r="X34" i="3" s="1"/>
  <c r="P27" i="3"/>
  <c r="Q27" i="3" s="1"/>
  <c r="AN27" i="3" s="1"/>
  <c r="AO27" i="3" s="1"/>
  <c r="I27" i="3"/>
  <c r="W27" i="3" s="1"/>
  <c r="X27" i="3" s="1"/>
  <c r="H25" i="3"/>
  <c r="W28" i="3"/>
  <c r="X28" i="3" s="1"/>
  <c r="I20" i="3"/>
  <c r="V20" i="3"/>
  <c r="C36" i="3"/>
  <c r="T29" i="3"/>
  <c r="N36" i="3"/>
  <c r="Z33" i="3"/>
  <c r="AL28" i="3"/>
  <c r="P28" i="3"/>
  <c r="G22" i="3"/>
  <c r="S22" i="3"/>
  <c r="S36" i="3" s="1"/>
  <c r="V19" i="3"/>
  <c r="AL24" i="3"/>
  <c r="AM24" i="3" s="1"/>
  <c r="V21" i="3"/>
  <c r="U25" i="3"/>
  <c r="U36" i="3" s="1"/>
  <c r="AM46" i="1" l="1"/>
  <c r="AL46" i="1"/>
  <c r="AO39" i="1"/>
  <c r="Z35" i="3"/>
  <c r="Z36" i="3" s="1"/>
  <c r="AM33" i="3"/>
  <c r="X31" i="3"/>
  <c r="X35" i="3" s="1"/>
  <c r="X36" i="3" s="1"/>
  <c r="W35" i="3"/>
  <c r="W36" i="3" s="1"/>
  <c r="AC38" i="1"/>
  <c r="AC64" i="1" s="1"/>
  <c r="P25" i="3"/>
  <c r="G36" i="3"/>
  <c r="AO24" i="3"/>
  <c r="AO19" i="3"/>
  <c r="Q23" i="3"/>
  <c r="W21" i="3"/>
  <c r="X21" i="3" s="1"/>
  <c r="AJ22" i="3"/>
  <c r="AJ36" i="3" s="1"/>
  <c r="W20" i="3"/>
  <c r="X20" i="3" s="1"/>
  <c r="I19" i="3"/>
  <c r="W19" i="3" s="1"/>
  <c r="X19" i="3" s="1"/>
  <c r="AL23" i="3"/>
  <c r="V23" i="3"/>
  <c r="W23" i="3" s="1"/>
  <c r="X23" i="3" s="1"/>
  <c r="Q26" i="3"/>
  <c r="P29" i="3"/>
  <c r="AM28" i="3"/>
  <c r="AI22" i="3"/>
  <c r="AI36" i="3" s="1"/>
  <c r="Q28" i="3"/>
  <c r="AN28" i="3" s="1"/>
  <c r="T22" i="3"/>
  <c r="T36" i="3" s="1"/>
  <c r="H36" i="3"/>
  <c r="AO33" i="3" l="1"/>
  <c r="AO35" i="3" s="1"/>
  <c r="AM35" i="3"/>
  <c r="AM23" i="3"/>
  <c r="AM25" i="3" s="1"/>
  <c r="AL25" i="3"/>
  <c r="Q25" i="3"/>
  <c r="AN23" i="3"/>
  <c r="Q29" i="3"/>
  <c r="AN26" i="3"/>
  <c r="AO28" i="3"/>
  <c r="P22" i="3"/>
  <c r="P36" i="3" s="1"/>
  <c r="AO23" i="3" l="1"/>
  <c r="AO25" i="3" s="1"/>
  <c r="Q36" i="3"/>
  <c r="AO26" i="3"/>
  <c r="AO29" i="3" s="1"/>
  <c r="AL36" i="3"/>
  <c r="AM36" i="3"/>
  <c r="AO36" i="3" l="1"/>
  <c r="G26" i="1"/>
  <c r="G25" i="1"/>
  <c r="G29" i="1"/>
  <c r="AK23" i="1"/>
  <c r="AJ23" i="1"/>
  <c r="AI23" i="1"/>
  <c r="AH23" i="1"/>
  <c r="AG23" i="1"/>
  <c r="AF23" i="1"/>
  <c r="AD23" i="1"/>
  <c r="AA23" i="1"/>
  <c r="Z23" i="1"/>
  <c r="Y23" i="1"/>
  <c r="O23" i="1"/>
  <c r="N23" i="1"/>
  <c r="K23" i="1"/>
  <c r="J23" i="1"/>
  <c r="C23" i="1"/>
  <c r="G21" i="1"/>
  <c r="G20" i="1"/>
  <c r="G19" i="1"/>
  <c r="G22" i="1"/>
  <c r="V22" i="1" l="1"/>
  <c r="V26" i="1"/>
  <c r="I22" i="1"/>
  <c r="H28" i="1"/>
  <c r="H26" i="1"/>
  <c r="P26" i="1" s="1"/>
  <c r="H25" i="1"/>
  <c r="I25" i="1" s="1"/>
  <c r="H29" i="1"/>
  <c r="I29" i="1" s="1"/>
  <c r="V27" i="1"/>
  <c r="H27" i="1"/>
  <c r="AE19" i="1"/>
  <c r="J63" i="1"/>
  <c r="N63" i="1"/>
  <c r="O63" i="1"/>
  <c r="Y63" i="1"/>
  <c r="Z63" i="1"/>
  <c r="Z64" i="1" s="1"/>
  <c r="AA63" i="1"/>
  <c r="AD63" i="1"/>
  <c r="AE63" i="1"/>
  <c r="AF63" i="1"/>
  <c r="AG63" i="1"/>
  <c r="AH63" i="1"/>
  <c r="AI63" i="1"/>
  <c r="AJ63" i="1"/>
  <c r="AK63" i="1"/>
  <c r="AE20" i="1" l="1"/>
  <c r="I19" i="1"/>
  <c r="W22" i="1"/>
  <c r="X22" i="1" s="1"/>
  <c r="Q26" i="1"/>
  <c r="P28" i="1"/>
  <c r="Q28" i="1" s="1"/>
  <c r="I27" i="1"/>
  <c r="P25" i="1"/>
  <c r="V21" i="1"/>
  <c r="V28" i="1"/>
  <c r="I21" i="1"/>
  <c r="V19" i="1"/>
  <c r="V25" i="1"/>
  <c r="W25" i="1" s="1"/>
  <c r="X25" i="1" s="1"/>
  <c r="V20" i="1"/>
  <c r="I26" i="1"/>
  <c r="W26" i="1" s="1"/>
  <c r="X26" i="1" s="1"/>
  <c r="I28" i="1"/>
  <c r="I20" i="1"/>
  <c r="W27" i="1"/>
  <c r="X27" i="1" s="1"/>
  <c r="V29" i="1"/>
  <c r="W29" i="1" s="1"/>
  <c r="X29" i="1" s="1"/>
  <c r="AE21" i="1"/>
  <c r="P29" i="1"/>
  <c r="Q29" i="1" s="1"/>
  <c r="P27" i="1"/>
  <c r="Q27" i="1" s="1"/>
  <c r="S23" i="1"/>
  <c r="AD38" i="1"/>
  <c r="AE38" i="1"/>
  <c r="AF38" i="1"/>
  <c r="AE23" i="1" l="1"/>
  <c r="AE64" i="1" s="1"/>
  <c r="W19" i="1"/>
  <c r="X19" i="1" s="1"/>
  <c r="W20" i="1"/>
  <c r="X20" i="1" s="1"/>
  <c r="W28" i="1"/>
  <c r="X28" i="1" s="1"/>
  <c r="W21" i="1"/>
  <c r="X21" i="1" s="1"/>
  <c r="Q25" i="1"/>
  <c r="V62" i="1"/>
  <c r="I50" i="1"/>
  <c r="V45" i="1"/>
  <c r="G45" i="1"/>
  <c r="G42" i="1"/>
  <c r="G46" i="1" s="1"/>
  <c r="V41" i="1"/>
  <c r="G41" i="1"/>
  <c r="V40" i="1"/>
  <c r="G40" i="1"/>
  <c r="V39" i="1"/>
  <c r="AK38" i="1"/>
  <c r="AH38" i="1"/>
  <c r="AG38" i="1"/>
  <c r="AA38" i="1"/>
  <c r="Z38" i="1"/>
  <c r="O38" i="1"/>
  <c r="K38" i="1"/>
  <c r="C38" i="1"/>
  <c r="C64" i="1" s="1"/>
  <c r="G37" i="1"/>
  <c r="G34" i="1"/>
  <c r="G32" i="1"/>
  <c r="G31" i="1"/>
  <c r="G18" i="1"/>
  <c r="H18" i="1" l="1"/>
  <c r="H23" i="1" s="1"/>
  <c r="G23" i="1"/>
  <c r="H42" i="1"/>
  <c r="H46" i="1" s="1"/>
  <c r="P45" i="1"/>
  <c r="Q45" i="1" s="1"/>
  <c r="AN45" i="1" s="1"/>
  <c r="AO45" i="1" s="1"/>
  <c r="P62" i="1"/>
  <c r="Q62" i="1" s="1"/>
  <c r="AN62" i="1" s="1"/>
  <c r="G63" i="1"/>
  <c r="P40" i="1"/>
  <c r="Q40" i="1" s="1"/>
  <c r="G38" i="1"/>
  <c r="P41" i="1"/>
  <c r="Q41" i="1" s="1"/>
  <c r="AN41" i="1" s="1"/>
  <c r="AO41" i="1" s="1"/>
  <c r="I45" i="1"/>
  <c r="W45" i="1" s="1"/>
  <c r="X45" i="1" s="1"/>
  <c r="I47" i="1"/>
  <c r="I62" i="1"/>
  <c r="W62" i="1" s="1"/>
  <c r="X62" i="1" s="1"/>
  <c r="I39" i="1"/>
  <c r="W39" i="1" s="1"/>
  <c r="X39" i="1" s="1"/>
  <c r="I40" i="1"/>
  <c r="W40" i="1" s="1"/>
  <c r="I41" i="1"/>
  <c r="W41" i="1" s="1"/>
  <c r="X41" i="1" s="1"/>
  <c r="H37" i="1"/>
  <c r="P37" i="1" s="1"/>
  <c r="J38" i="1"/>
  <c r="V50" i="1"/>
  <c r="W50" i="1" s="1"/>
  <c r="X50" i="1" s="1"/>
  <c r="H34" i="1"/>
  <c r="H31" i="1"/>
  <c r="H32" i="1"/>
  <c r="P32" i="1" s="1"/>
  <c r="S38" i="1"/>
  <c r="S64" i="1" s="1"/>
  <c r="Y38" i="1"/>
  <c r="V34" i="1"/>
  <c r="V42" i="1"/>
  <c r="V46" i="1" s="1"/>
  <c r="P18" i="1" l="1"/>
  <c r="P34" i="1"/>
  <c r="P38" i="1" s="1"/>
  <c r="H38" i="1"/>
  <c r="H64" i="1" s="1"/>
  <c r="G64" i="1"/>
  <c r="X40" i="1"/>
  <c r="I18" i="1"/>
  <c r="AN63" i="1"/>
  <c r="AN40" i="1"/>
  <c r="P31" i="1"/>
  <c r="Q34" i="1"/>
  <c r="V47" i="1"/>
  <c r="V49" i="1" s="1"/>
  <c r="V64" i="1" s="1"/>
  <c r="AL47" i="1"/>
  <c r="AL49" i="1" s="1"/>
  <c r="I42" i="1"/>
  <c r="Q37" i="1"/>
  <c r="P42" i="1"/>
  <c r="I31" i="1"/>
  <c r="Q32" i="1"/>
  <c r="I24" i="1"/>
  <c r="I37" i="1"/>
  <c r="V18" i="1"/>
  <c r="I34" i="1"/>
  <c r="W34" i="1" s="1"/>
  <c r="X34" i="1" s="1"/>
  <c r="I32" i="1"/>
  <c r="T63" i="1"/>
  <c r="H63" i="1"/>
  <c r="P63" i="1"/>
  <c r="AL23" i="1"/>
  <c r="V32" i="1"/>
  <c r="V37" i="1"/>
  <c r="V31" i="1"/>
  <c r="P23" i="1" l="1"/>
  <c r="Q18" i="1"/>
  <c r="W42" i="1"/>
  <c r="X42" i="1" s="1"/>
  <c r="X46" i="1" s="1"/>
  <c r="I46" i="1"/>
  <c r="I64" i="1" s="1"/>
  <c r="Q42" i="1"/>
  <c r="Q46" i="1" s="1"/>
  <c r="P46" i="1"/>
  <c r="P64" i="1" s="1"/>
  <c r="AN34" i="1"/>
  <c r="AO34" i="1" s="1"/>
  <c r="AO38" i="1" s="1"/>
  <c r="Q38" i="1"/>
  <c r="W46" i="1"/>
  <c r="AM47" i="1"/>
  <c r="AM49" i="1" s="1"/>
  <c r="W47" i="1"/>
  <c r="W49" i="1" s="1"/>
  <c r="W31" i="1"/>
  <c r="X31" i="1" s="1"/>
  <c r="W32" i="1"/>
  <c r="X32" i="1" s="1"/>
  <c r="W18" i="1"/>
  <c r="X18" i="1" s="1"/>
  <c r="W37" i="1"/>
  <c r="X37" i="1" s="1"/>
  <c r="AO40" i="1"/>
  <c r="Q31" i="1"/>
  <c r="Q63" i="1"/>
  <c r="AM23" i="1"/>
  <c r="V24" i="1"/>
  <c r="W24" i="1" s="1"/>
  <c r="X24" i="1" s="1"/>
  <c r="T38" i="1"/>
  <c r="T64" i="1" s="1"/>
  <c r="Q23" i="1" l="1"/>
  <c r="AN18" i="1"/>
  <c r="AO18" i="1" s="1"/>
  <c r="AN42" i="1"/>
  <c r="Q64" i="1"/>
  <c r="AO42" i="1"/>
  <c r="AN46" i="1"/>
  <c r="W64" i="1"/>
  <c r="AO46" i="1"/>
  <c r="X47" i="1"/>
  <c r="X49" i="1" s="1"/>
  <c r="X64" i="1" s="1"/>
  <c r="AO47" i="1"/>
  <c r="AO49" i="1" s="1"/>
  <c r="AN38" i="1"/>
  <c r="U63" i="1"/>
  <c r="AL38" i="1"/>
  <c r="AL63" i="1"/>
  <c r="AL64" i="1" l="1"/>
  <c r="AO23" i="1"/>
  <c r="AO64" i="1" s="1"/>
  <c r="AN23" i="1"/>
  <c r="AN64" i="1" s="1"/>
  <c r="AM38" i="1" l="1"/>
  <c r="AM64" i="1" s="1"/>
</calcChain>
</file>

<file path=xl/sharedStrings.xml><?xml version="1.0" encoding="utf-8"?>
<sst xmlns="http://schemas.openxmlformats.org/spreadsheetml/2006/main" count="305" uniqueCount="148">
  <si>
    <t>"Согласовано"</t>
  </si>
  <si>
    <t>"Утверждаю"</t>
  </si>
  <si>
    <t>Заместитель руководителя ГУ "Управление образования акимата Костанайской области"</t>
  </si>
  <si>
    <t>_______________ Умаров А.Н.</t>
  </si>
  <si>
    <t xml:space="preserve">Штатное расписание  </t>
  </si>
  <si>
    <t>Должность</t>
  </si>
  <si>
    <t>Кол-во единиц</t>
  </si>
  <si>
    <t>Стаж работы</t>
  </si>
  <si>
    <t>Звено, ступень по блокам, разряд</t>
  </si>
  <si>
    <t>Тарифная ставка</t>
  </si>
  <si>
    <t>ФЗП месяц</t>
  </si>
  <si>
    <t>Повышение за работу в сельской местности</t>
  </si>
  <si>
    <t>Доплаты</t>
  </si>
  <si>
    <t>Надбавки</t>
  </si>
  <si>
    <t>Итого ФОТ в месяц</t>
  </si>
  <si>
    <t xml:space="preserve">За работу с детьми с особыми образовательными потребностями, обучающимися </t>
  </si>
  <si>
    <t>За работу с вредными и опасными условиями труда, за работу в ночное время, в выходные и праздничные дни</t>
  </si>
  <si>
    <t>За статус "Старший"</t>
  </si>
  <si>
    <t>За классную квалификацию</t>
  </si>
  <si>
    <t>За особые условия труда 10%</t>
  </si>
  <si>
    <t>За квалификационную категорию</t>
  </si>
  <si>
    <t>Директор</t>
  </si>
  <si>
    <t>с 12 до 16</t>
  </si>
  <si>
    <t>А1-2</t>
  </si>
  <si>
    <t>Итого управленческий персонал</t>
  </si>
  <si>
    <t>Итого основной персонал</t>
  </si>
  <si>
    <t>Итого административный персонал</t>
  </si>
  <si>
    <t>Итого вспомогательный персонал</t>
  </si>
  <si>
    <t>Итого рабочие</t>
  </si>
  <si>
    <t>ВСЕГО</t>
  </si>
  <si>
    <t xml:space="preserve">                       Главный бухгалтер:</t>
  </si>
  <si>
    <t>Руководителям и заместителям руководителей</t>
  </si>
  <si>
    <t xml:space="preserve">Итого ФОТ в месяц с учетом поправочного коэффициента </t>
  </si>
  <si>
    <t>Медицинская сестра (фельдшер)</t>
  </si>
  <si>
    <t xml:space="preserve"> КГКП "Федоровский сельскохозяйственный колледж" Управления образования акимата Костанайской области
</t>
  </si>
  <si>
    <t>Заместитель директора по учебно-производственной работе</t>
  </si>
  <si>
    <t>Заместитель директора по учебной работе</t>
  </si>
  <si>
    <t>Заместитель директора по воспитательной работе</t>
  </si>
  <si>
    <t>Главный бухгалтер</t>
  </si>
  <si>
    <t>А1-2-1</t>
  </si>
  <si>
    <t>А2-2</t>
  </si>
  <si>
    <t>с 16 до 20</t>
  </si>
  <si>
    <t>Методист</t>
  </si>
  <si>
    <t>Мастер производственного обучения</t>
  </si>
  <si>
    <t>бермагамбетов</t>
  </si>
  <si>
    <t>баймурзина</t>
  </si>
  <si>
    <t>печерица</t>
  </si>
  <si>
    <t>белик</t>
  </si>
  <si>
    <t>доскаль</t>
  </si>
  <si>
    <t>грибко в</t>
  </si>
  <si>
    <t>широкова в</t>
  </si>
  <si>
    <t>беккель</t>
  </si>
  <si>
    <t>гатаулин а</t>
  </si>
  <si>
    <t>рахимжанов</t>
  </si>
  <si>
    <t>ярошевич</t>
  </si>
  <si>
    <t>вакансия</t>
  </si>
  <si>
    <t>св. 25</t>
  </si>
  <si>
    <t>В1-5</t>
  </si>
  <si>
    <t>В2-3</t>
  </si>
  <si>
    <t>с 7 до 10</t>
  </si>
  <si>
    <t>В2-2</t>
  </si>
  <si>
    <t>с 20 до 25</t>
  </si>
  <si>
    <t>В2-1</t>
  </si>
  <si>
    <t>В2-4</t>
  </si>
  <si>
    <t>с 10 до 13</t>
  </si>
  <si>
    <t>с 1 до 2</t>
  </si>
  <si>
    <t>Бухгалтер</t>
  </si>
  <si>
    <t>С2</t>
  </si>
  <si>
    <t>Менеджер по госзакупкам</t>
  </si>
  <si>
    <t>Библиотекарь</t>
  </si>
  <si>
    <t>С3</t>
  </si>
  <si>
    <t>заведующий складом</t>
  </si>
  <si>
    <t>за работу с библиотечным фондом</t>
  </si>
  <si>
    <t>за организацию производственного обучения</t>
  </si>
  <si>
    <t>оператор по обслуживанию компьютерных устройств</t>
  </si>
  <si>
    <t>D1</t>
  </si>
  <si>
    <t>Кухонный работник</t>
  </si>
  <si>
    <t>Повар</t>
  </si>
  <si>
    <t>Рабочий по обслуживанию здания</t>
  </si>
  <si>
    <t>Грузчик</t>
  </si>
  <si>
    <t>Уборщик производственных помещений</t>
  </si>
  <si>
    <t>Сторож</t>
  </si>
  <si>
    <t>Вахтер</t>
  </si>
  <si>
    <t>Водитель</t>
  </si>
  <si>
    <t>П. Белик</t>
  </si>
  <si>
    <t>стегляй</t>
  </si>
  <si>
    <t>широков</t>
  </si>
  <si>
    <t>грибко с</t>
  </si>
  <si>
    <t>Оператор стиральных машин</t>
  </si>
  <si>
    <t>Воспитатель</t>
  </si>
  <si>
    <t>Социальный педагог</t>
  </si>
  <si>
    <t>Педагог-психолог</t>
  </si>
  <si>
    <t>Переводчик</t>
  </si>
  <si>
    <t>Заведующий хозяйством</t>
  </si>
  <si>
    <t>Шеф-повар</t>
  </si>
  <si>
    <t>Инспектор по кадрам</t>
  </si>
  <si>
    <t>Комендант по общежитию</t>
  </si>
  <si>
    <t>Секретарь</t>
  </si>
  <si>
    <t>Паспортист</t>
  </si>
  <si>
    <t>Секретарь учебной части</t>
  </si>
  <si>
    <t>В3-4</t>
  </si>
  <si>
    <t>В4-4</t>
  </si>
  <si>
    <t>добош</t>
  </si>
  <si>
    <t>герольдт</t>
  </si>
  <si>
    <t>тихонова</t>
  </si>
  <si>
    <t>пархоменко</t>
  </si>
  <si>
    <t>альмурзина</t>
  </si>
  <si>
    <t>маслова е</t>
  </si>
  <si>
    <t>маслова и</t>
  </si>
  <si>
    <t>кучма</t>
  </si>
  <si>
    <t>беккель, савенкова, шинкаренко</t>
  </si>
  <si>
    <t>набок</t>
  </si>
  <si>
    <t>В3-3</t>
  </si>
  <si>
    <t>с 3 до 5</t>
  </si>
  <si>
    <t>нурпеисов</t>
  </si>
  <si>
    <t>штейнбек</t>
  </si>
  <si>
    <t>сергиенко</t>
  </si>
  <si>
    <t>подалюк</t>
  </si>
  <si>
    <t>рудская</t>
  </si>
  <si>
    <t>маслов, глухов, гордиенко</t>
  </si>
  <si>
    <t>до года</t>
  </si>
  <si>
    <t xml:space="preserve">  1 сентября 2023 года</t>
  </si>
  <si>
    <t>гордеева</t>
  </si>
  <si>
    <t>дмитриенко</t>
  </si>
  <si>
    <t>с 13 до 16</t>
  </si>
  <si>
    <t>серикболатова</t>
  </si>
  <si>
    <t>марат</t>
  </si>
  <si>
    <t>духонина</t>
  </si>
  <si>
    <t>сакмарова</t>
  </si>
  <si>
    <r>
      <t xml:space="preserve">Количество обучающихся по программе 052-015   </t>
    </r>
    <r>
      <rPr>
        <u/>
        <sz val="10"/>
        <rFont val="Times New Roman"/>
        <family val="1"/>
        <charset val="204"/>
      </rPr>
      <t>50 человек</t>
    </r>
  </si>
  <si>
    <r>
      <t xml:space="preserve">Количество обучающихся по программе 024-015   </t>
    </r>
    <r>
      <rPr>
        <u/>
        <sz val="10"/>
        <rFont val="Times New Roman"/>
        <family val="1"/>
        <charset val="204"/>
      </rPr>
      <t>184 человек</t>
    </r>
  </si>
  <si>
    <t>И.о. директора  КГКП "Федоровский сельскохозяйственный колледж" Управления образования акимата Костанайской области</t>
  </si>
  <si>
    <t>_______________ С. Баймурзина</t>
  </si>
  <si>
    <t xml:space="preserve">За работу с детьми с ООП, обучающимися </t>
  </si>
  <si>
    <t>Тарифная ставка с учетом правочного коэффициента (пед-2,0; мед - 2,05; прочие - 1,45)</t>
  </si>
  <si>
    <t>1- категория 100%</t>
  </si>
  <si>
    <t>2- категория 50%</t>
  </si>
  <si>
    <t>3- категория 30%</t>
  </si>
  <si>
    <t>Педагог-мастер 50%</t>
  </si>
  <si>
    <t>Педагог-исследователь 40%</t>
  </si>
  <si>
    <t>Педагог-эксперт 35%</t>
  </si>
  <si>
    <t>Педагог-модератор 30%</t>
  </si>
  <si>
    <t>ФОТ  (без поправочного коэффициента)</t>
  </si>
  <si>
    <t>ФОТ (с поправочным коэффициентом)</t>
  </si>
  <si>
    <t xml:space="preserve">  1 января 2024 года</t>
  </si>
  <si>
    <t>с 5 до 7</t>
  </si>
  <si>
    <t>нашарова</t>
  </si>
  <si>
    <t>оздоровл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</si>
</sst>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b/>
      <sz val="11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2" applyFont="1" applyFill="1" applyAlignment="1"/>
    <xf numFmtId="0" fontId="5" fillId="0" borderId="0" xfId="0" applyFont="1" applyFill="1"/>
    <xf numFmtId="0" fontId="4" fillId="0" borderId="0" xfId="2" applyFont="1" applyFill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2" fillId="0" borderId="0" xfId="2" applyFont="1" applyFill="1" applyAlignment="1"/>
    <xf numFmtId="0" fontId="2" fillId="0" borderId="0" xfId="2" applyFont="1" applyFill="1" applyAlignment="1">
      <alignment wrapText="1"/>
    </xf>
    <xf numFmtId="0" fontId="3" fillId="0" borderId="0" xfId="2" applyFont="1" applyFill="1" applyAlignment="1">
      <alignment horizontal="left" vertical="center" wrapText="1"/>
    </xf>
    <xf numFmtId="0" fontId="6" fillId="0" borderId="0" xfId="2" applyFont="1" applyFill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1" xfId="0" applyFont="1" applyFill="1" applyBorder="1"/>
    <xf numFmtId="0" fontId="7" fillId="0" borderId="0" xfId="0" applyFont="1" applyFill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3" fontId="8" fillId="0" borderId="6" xfId="1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wrapText="1"/>
    </xf>
    <xf numFmtId="1" fontId="6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6" fontId="8" fillId="0" borderId="6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8" fillId="2" borderId="8" xfId="0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11" fillId="0" borderId="6" xfId="1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12" fillId="0" borderId="6" xfId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" fontId="8" fillId="2" borderId="6" xfId="1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тарификация 2010-2011 уч.год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44"/>
  <sheetViews>
    <sheetView tabSelected="1" view="pageBreakPreview" zoomScale="70" zoomScaleNormal="120" zoomScaleSheetLayoutView="70" workbookViewId="0">
      <pane xSplit="2" ySplit="17" topLeftCell="C18" activePane="bottomRight" state="frozen"/>
      <selection pane="topRight" activeCell="C1" sqref="C1"/>
      <selection pane="bottomLeft" activeCell="A18" sqref="A18"/>
      <selection pane="bottomRight" activeCell="G13" sqref="G13:G16"/>
    </sheetView>
  </sheetViews>
  <sheetFormatPr defaultRowHeight="12.75" x14ac:dyDescent="0.2"/>
  <cols>
    <col min="1" max="1" width="9.140625" style="1"/>
    <col min="2" max="2" width="41.7109375" style="32" customWidth="1"/>
    <col min="3" max="3" width="15.5703125" style="1" customWidth="1"/>
    <col min="4" max="4" width="17" style="1" customWidth="1"/>
    <col min="5" max="5" width="20.28515625" style="1" customWidth="1"/>
    <col min="6" max="6" width="15" style="1" customWidth="1"/>
    <col min="7" max="7" width="19.85546875" style="1" customWidth="1"/>
    <col min="8" max="8" width="18.42578125" style="1" customWidth="1"/>
    <col min="9" max="9" width="18.42578125" style="1" hidden="1" customWidth="1"/>
    <col min="10" max="10" width="17.7109375" style="1" customWidth="1"/>
    <col min="11" max="11" width="20.28515625" style="1" customWidth="1"/>
    <col min="12" max="12" width="14.140625" style="1" customWidth="1"/>
    <col min="13" max="13" width="13.85546875" style="1" customWidth="1"/>
    <col min="14" max="14" width="18.7109375" style="1" customWidth="1"/>
    <col min="15" max="15" width="15.42578125" style="1" customWidth="1"/>
    <col min="16" max="16" width="14.28515625" style="1" customWidth="1"/>
    <col min="17" max="17" width="24.5703125" style="1" customWidth="1"/>
    <col min="18" max="18" width="14.85546875" style="1" customWidth="1"/>
    <col min="19" max="19" width="16.7109375" style="1" customWidth="1"/>
    <col min="20" max="20" width="12.85546875" style="1" customWidth="1"/>
    <col min="21" max="21" width="17.42578125" style="1" customWidth="1"/>
    <col min="22" max="24" width="16.28515625" style="1" hidden="1" customWidth="1"/>
    <col min="25" max="25" width="14" style="1" customWidth="1"/>
    <col min="26" max="26" width="17.140625" style="1" customWidth="1"/>
    <col min="27" max="27" width="11" style="1" customWidth="1"/>
    <col min="28" max="28" width="13.85546875" style="1" customWidth="1"/>
    <col min="29" max="29" width="18.7109375" style="1" customWidth="1"/>
    <col min="30" max="32" width="11" style="1" customWidth="1"/>
    <col min="33" max="33" width="9.140625" style="1" customWidth="1"/>
    <col min="34" max="34" width="9.5703125" style="1" customWidth="1"/>
    <col min="35" max="35" width="9.140625" style="1" customWidth="1"/>
    <col min="36" max="36" width="10.5703125" style="1" customWidth="1"/>
    <col min="37" max="37" width="12.140625" style="1" customWidth="1"/>
    <col min="38" max="38" width="12.42578125" style="1" customWidth="1"/>
    <col min="39" max="39" width="14.140625" style="1" customWidth="1"/>
    <col min="40" max="40" width="10" style="1" customWidth="1"/>
    <col min="41" max="41" width="15" style="1" customWidth="1"/>
    <col min="42" max="270" width="9.140625" style="1"/>
    <col min="271" max="271" width="31.42578125" style="1" customWidth="1"/>
    <col min="272" max="273" width="7.85546875" style="1" customWidth="1"/>
    <col min="274" max="274" width="8.5703125" style="1" customWidth="1"/>
    <col min="275" max="275" width="9.5703125" style="1" customWidth="1"/>
    <col min="276" max="276" width="12" style="1" customWidth="1"/>
    <col min="277" max="277" width="10.140625" style="1" customWidth="1"/>
    <col min="278" max="278" width="10.7109375" style="1" customWidth="1"/>
    <col min="279" max="279" width="20.28515625" style="1" customWidth="1"/>
    <col min="280" max="280" width="12.140625" style="1" customWidth="1"/>
    <col min="281" max="281" width="9.140625" style="1" customWidth="1"/>
    <col min="282" max="282" width="9.5703125" style="1" customWidth="1"/>
    <col min="283" max="526" width="9.140625" style="1"/>
    <col min="527" max="527" width="31.42578125" style="1" customWidth="1"/>
    <col min="528" max="529" width="7.85546875" style="1" customWidth="1"/>
    <col min="530" max="530" width="8.5703125" style="1" customWidth="1"/>
    <col min="531" max="531" width="9.5703125" style="1" customWidth="1"/>
    <col min="532" max="532" width="12" style="1" customWidth="1"/>
    <col min="533" max="533" width="10.140625" style="1" customWidth="1"/>
    <col min="534" max="534" width="10.7109375" style="1" customWidth="1"/>
    <col min="535" max="535" width="20.28515625" style="1" customWidth="1"/>
    <col min="536" max="536" width="12.140625" style="1" customWidth="1"/>
    <col min="537" max="537" width="9.140625" style="1" customWidth="1"/>
    <col min="538" max="538" width="9.5703125" style="1" customWidth="1"/>
    <col min="539" max="782" width="9.140625" style="1"/>
    <col min="783" max="783" width="31.42578125" style="1" customWidth="1"/>
    <col min="784" max="785" width="7.85546875" style="1" customWidth="1"/>
    <col min="786" max="786" width="8.5703125" style="1" customWidth="1"/>
    <col min="787" max="787" width="9.5703125" style="1" customWidth="1"/>
    <col min="788" max="788" width="12" style="1" customWidth="1"/>
    <col min="789" max="789" width="10.140625" style="1" customWidth="1"/>
    <col min="790" max="790" width="10.7109375" style="1" customWidth="1"/>
    <col min="791" max="791" width="20.28515625" style="1" customWidth="1"/>
    <col min="792" max="792" width="12.140625" style="1" customWidth="1"/>
    <col min="793" max="793" width="9.140625" style="1" customWidth="1"/>
    <col min="794" max="794" width="9.5703125" style="1" customWidth="1"/>
    <col min="795" max="1038" width="9.140625" style="1"/>
    <col min="1039" max="1039" width="31.42578125" style="1" customWidth="1"/>
    <col min="1040" max="1041" width="7.85546875" style="1" customWidth="1"/>
    <col min="1042" max="1042" width="8.5703125" style="1" customWidth="1"/>
    <col min="1043" max="1043" width="9.5703125" style="1" customWidth="1"/>
    <col min="1044" max="1044" width="12" style="1" customWidth="1"/>
    <col min="1045" max="1045" width="10.140625" style="1" customWidth="1"/>
    <col min="1046" max="1046" width="10.7109375" style="1" customWidth="1"/>
    <col min="1047" max="1047" width="20.28515625" style="1" customWidth="1"/>
    <col min="1048" max="1048" width="12.140625" style="1" customWidth="1"/>
    <col min="1049" max="1049" width="9.140625" style="1" customWidth="1"/>
    <col min="1050" max="1050" width="9.5703125" style="1" customWidth="1"/>
    <col min="1051" max="1294" width="9.140625" style="1"/>
    <col min="1295" max="1295" width="31.42578125" style="1" customWidth="1"/>
    <col min="1296" max="1297" width="7.85546875" style="1" customWidth="1"/>
    <col min="1298" max="1298" width="8.5703125" style="1" customWidth="1"/>
    <col min="1299" max="1299" width="9.5703125" style="1" customWidth="1"/>
    <col min="1300" max="1300" width="12" style="1" customWidth="1"/>
    <col min="1301" max="1301" width="10.140625" style="1" customWidth="1"/>
    <col min="1302" max="1302" width="10.7109375" style="1" customWidth="1"/>
    <col min="1303" max="1303" width="20.28515625" style="1" customWidth="1"/>
    <col min="1304" max="1304" width="12.140625" style="1" customWidth="1"/>
    <col min="1305" max="1305" width="9.140625" style="1" customWidth="1"/>
    <col min="1306" max="1306" width="9.5703125" style="1" customWidth="1"/>
    <col min="1307" max="1550" width="9.140625" style="1"/>
    <col min="1551" max="1551" width="31.42578125" style="1" customWidth="1"/>
    <col min="1552" max="1553" width="7.85546875" style="1" customWidth="1"/>
    <col min="1554" max="1554" width="8.5703125" style="1" customWidth="1"/>
    <col min="1555" max="1555" width="9.5703125" style="1" customWidth="1"/>
    <col min="1556" max="1556" width="12" style="1" customWidth="1"/>
    <col min="1557" max="1557" width="10.140625" style="1" customWidth="1"/>
    <col min="1558" max="1558" width="10.7109375" style="1" customWidth="1"/>
    <col min="1559" max="1559" width="20.28515625" style="1" customWidth="1"/>
    <col min="1560" max="1560" width="12.140625" style="1" customWidth="1"/>
    <col min="1561" max="1561" width="9.140625" style="1" customWidth="1"/>
    <col min="1562" max="1562" width="9.5703125" style="1" customWidth="1"/>
    <col min="1563" max="1806" width="9.140625" style="1"/>
    <col min="1807" max="1807" width="31.42578125" style="1" customWidth="1"/>
    <col min="1808" max="1809" width="7.85546875" style="1" customWidth="1"/>
    <col min="1810" max="1810" width="8.5703125" style="1" customWidth="1"/>
    <col min="1811" max="1811" width="9.5703125" style="1" customWidth="1"/>
    <col min="1812" max="1812" width="12" style="1" customWidth="1"/>
    <col min="1813" max="1813" width="10.140625" style="1" customWidth="1"/>
    <col min="1814" max="1814" width="10.7109375" style="1" customWidth="1"/>
    <col min="1815" max="1815" width="20.28515625" style="1" customWidth="1"/>
    <col min="1816" max="1816" width="12.140625" style="1" customWidth="1"/>
    <col min="1817" max="1817" width="9.140625" style="1" customWidth="1"/>
    <col min="1818" max="1818" width="9.5703125" style="1" customWidth="1"/>
    <col min="1819" max="2062" width="9.140625" style="1"/>
    <col min="2063" max="2063" width="31.42578125" style="1" customWidth="1"/>
    <col min="2064" max="2065" width="7.85546875" style="1" customWidth="1"/>
    <col min="2066" max="2066" width="8.5703125" style="1" customWidth="1"/>
    <col min="2067" max="2067" width="9.5703125" style="1" customWidth="1"/>
    <col min="2068" max="2068" width="12" style="1" customWidth="1"/>
    <col min="2069" max="2069" width="10.140625" style="1" customWidth="1"/>
    <col min="2070" max="2070" width="10.7109375" style="1" customWidth="1"/>
    <col min="2071" max="2071" width="20.28515625" style="1" customWidth="1"/>
    <col min="2072" max="2072" width="12.140625" style="1" customWidth="1"/>
    <col min="2073" max="2073" width="9.140625" style="1" customWidth="1"/>
    <col min="2074" max="2074" width="9.5703125" style="1" customWidth="1"/>
    <col min="2075" max="2318" width="9.140625" style="1"/>
    <col min="2319" max="2319" width="31.42578125" style="1" customWidth="1"/>
    <col min="2320" max="2321" width="7.85546875" style="1" customWidth="1"/>
    <col min="2322" max="2322" width="8.5703125" style="1" customWidth="1"/>
    <col min="2323" max="2323" width="9.5703125" style="1" customWidth="1"/>
    <col min="2324" max="2324" width="12" style="1" customWidth="1"/>
    <col min="2325" max="2325" width="10.140625" style="1" customWidth="1"/>
    <col min="2326" max="2326" width="10.7109375" style="1" customWidth="1"/>
    <col min="2327" max="2327" width="20.28515625" style="1" customWidth="1"/>
    <col min="2328" max="2328" width="12.140625" style="1" customWidth="1"/>
    <col min="2329" max="2329" width="9.140625" style="1" customWidth="1"/>
    <col min="2330" max="2330" width="9.5703125" style="1" customWidth="1"/>
    <col min="2331" max="2574" width="9.140625" style="1"/>
    <col min="2575" max="2575" width="31.42578125" style="1" customWidth="1"/>
    <col min="2576" max="2577" width="7.85546875" style="1" customWidth="1"/>
    <col min="2578" max="2578" width="8.5703125" style="1" customWidth="1"/>
    <col min="2579" max="2579" width="9.5703125" style="1" customWidth="1"/>
    <col min="2580" max="2580" width="12" style="1" customWidth="1"/>
    <col min="2581" max="2581" width="10.140625" style="1" customWidth="1"/>
    <col min="2582" max="2582" width="10.7109375" style="1" customWidth="1"/>
    <col min="2583" max="2583" width="20.28515625" style="1" customWidth="1"/>
    <col min="2584" max="2584" width="12.140625" style="1" customWidth="1"/>
    <col min="2585" max="2585" width="9.140625" style="1" customWidth="1"/>
    <col min="2586" max="2586" width="9.5703125" style="1" customWidth="1"/>
    <col min="2587" max="2830" width="9.140625" style="1"/>
    <col min="2831" max="2831" width="31.42578125" style="1" customWidth="1"/>
    <col min="2832" max="2833" width="7.85546875" style="1" customWidth="1"/>
    <col min="2834" max="2834" width="8.5703125" style="1" customWidth="1"/>
    <col min="2835" max="2835" width="9.5703125" style="1" customWidth="1"/>
    <col min="2836" max="2836" width="12" style="1" customWidth="1"/>
    <col min="2837" max="2837" width="10.140625" style="1" customWidth="1"/>
    <col min="2838" max="2838" width="10.7109375" style="1" customWidth="1"/>
    <col min="2839" max="2839" width="20.28515625" style="1" customWidth="1"/>
    <col min="2840" max="2840" width="12.140625" style="1" customWidth="1"/>
    <col min="2841" max="2841" width="9.140625" style="1" customWidth="1"/>
    <col min="2842" max="2842" width="9.5703125" style="1" customWidth="1"/>
    <col min="2843" max="3086" width="9.140625" style="1"/>
    <col min="3087" max="3087" width="31.42578125" style="1" customWidth="1"/>
    <col min="3088" max="3089" width="7.85546875" style="1" customWidth="1"/>
    <col min="3090" max="3090" width="8.5703125" style="1" customWidth="1"/>
    <col min="3091" max="3091" width="9.5703125" style="1" customWidth="1"/>
    <col min="3092" max="3092" width="12" style="1" customWidth="1"/>
    <col min="3093" max="3093" width="10.140625" style="1" customWidth="1"/>
    <col min="3094" max="3094" width="10.7109375" style="1" customWidth="1"/>
    <col min="3095" max="3095" width="20.28515625" style="1" customWidth="1"/>
    <col min="3096" max="3096" width="12.140625" style="1" customWidth="1"/>
    <col min="3097" max="3097" width="9.140625" style="1" customWidth="1"/>
    <col min="3098" max="3098" width="9.5703125" style="1" customWidth="1"/>
    <col min="3099" max="3342" width="9.140625" style="1"/>
    <col min="3343" max="3343" width="31.42578125" style="1" customWidth="1"/>
    <col min="3344" max="3345" width="7.85546875" style="1" customWidth="1"/>
    <col min="3346" max="3346" width="8.5703125" style="1" customWidth="1"/>
    <col min="3347" max="3347" width="9.5703125" style="1" customWidth="1"/>
    <col min="3348" max="3348" width="12" style="1" customWidth="1"/>
    <col min="3349" max="3349" width="10.140625" style="1" customWidth="1"/>
    <col min="3350" max="3350" width="10.7109375" style="1" customWidth="1"/>
    <col min="3351" max="3351" width="20.28515625" style="1" customWidth="1"/>
    <col min="3352" max="3352" width="12.140625" style="1" customWidth="1"/>
    <col min="3353" max="3353" width="9.140625" style="1" customWidth="1"/>
    <col min="3354" max="3354" width="9.5703125" style="1" customWidth="1"/>
    <col min="3355" max="3598" width="9.140625" style="1"/>
    <col min="3599" max="3599" width="31.42578125" style="1" customWidth="1"/>
    <col min="3600" max="3601" width="7.85546875" style="1" customWidth="1"/>
    <col min="3602" max="3602" width="8.5703125" style="1" customWidth="1"/>
    <col min="3603" max="3603" width="9.5703125" style="1" customWidth="1"/>
    <col min="3604" max="3604" width="12" style="1" customWidth="1"/>
    <col min="3605" max="3605" width="10.140625" style="1" customWidth="1"/>
    <col min="3606" max="3606" width="10.7109375" style="1" customWidth="1"/>
    <col min="3607" max="3607" width="20.28515625" style="1" customWidth="1"/>
    <col min="3608" max="3608" width="12.140625" style="1" customWidth="1"/>
    <col min="3609" max="3609" width="9.140625" style="1" customWidth="1"/>
    <col min="3610" max="3610" width="9.5703125" style="1" customWidth="1"/>
    <col min="3611" max="3854" width="9.140625" style="1"/>
    <col min="3855" max="3855" width="31.42578125" style="1" customWidth="1"/>
    <col min="3856" max="3857" width="7.85546875" style="1" customWidth="1"/>
    <col min="3858" max="3858" width="8.5703125" style="1" customWidth="1"/>
    <col min="3859" max="3859" width="9.5703125" style="1" customWidth="1"/>
    <col min="3860" max="3860" width="12" style="1" customWidth="1"/>
    <col min="3861" max="3861" width="10.140625" style="1" customWidth="1"/>
    <col min="3862" max="3862" width="10.7109375" style="1" customWidth="1"/>
    <col min="3863" max="3863" width="20.28515625" style="1" customWidth="1"/>
    <col min="3864" max="3864" width="12.140625" style="1" customWidth="1"/>
    <col min="3865" max="3865" width="9.140625" style="1" customWidth="1"/>
    <col min="3866" max="3866" width="9.5703125" style="1" customWidth="1"/>
    <col min="3867" max="4110" width="9.140625" style="1"/>
    <col min="4111" max="4111" width="31.42578125" style="1" customWidth="1"/>
    <col min="4112" max="4113" width="7.85546875" style="1" customWidth="1"/>
    <col min="4114" max="4114" width="8.5703125" style="1" customWidth="1"/>
    <col min="4115" max="4115" width="9.5703125" style="1" customWidth="1"/>
    <col min="4116" max="4116" width="12" style="1" customWidth="1"/>
    <col min="4117" max="4117" width="10.140625" style="1" customWidth="1"/>
    <col min="4118" max="4118" width="10.7109375" style="1" customWidth="1"/>
    <col min="4119" max="4119" width="20.28515625" style="1" customWidth="1"/>
    <col min="4120" max="4120" width="12.140625" style="1" customWidth="1"/>
    <col min="4121" max="4121" width="9.140625" style="1" customWidth="1"/>
    <col min="4122" max="4122" width="9.5703125" style="1" customWidth="1"/>
    <col min="4123" max="4366" width="9.140625" style="1"/>
    <col min="4367" max="4367" width="31.42578125" style="1" customWidth="1"/>
    <col min="4368" max="4369" width="7.85546875" style="1" customWidth="1"/>
    <col min="4370" max="4370" width="8.5703125" style="1" customWidth="1"/>
    <col min="4371" max="4371" width="9.5703125" style="1" customWidth="1"/>
    <col min="4372" max="4372" width="12" style="1" customWidth="1"/>
    <col min="4373" max="4373" width="10.140625" style="1" customWidth="1"/>
    <col min="4374" max="4374" width="10.7109375" style="1" customWidth="1"/>
    <col min="4375" max="4375" width="20.28515625" style="1" customWidth="1"/>
    <col min="4376" max="4376" width="12.140625" style="1" customWidth="1"/>
    <col min="4377" max="4377" width="9.140625" style="1" customWidth="1"/>
    <col min="4378" max="4378" width="9.5703125" style="1" customWidth="1"/>
    <col min="4379" max="4622" width="9.140625" style="1"/>
    <col min="4623" max="4623" width="31.42578125" style="1" customWidth="1"/>
    <col min="4624" max="4625" width="7.85546875" style="1" customWidth="1"/>
    <col min="4626" max="4626" width="8.5703125" style="1" customWidth="1"/>
    <col min="4627" max="4627" width="9.5703125" style="1" customWidth="1"/>
    <col min="4628" max="4628" width="12" style="1" customWidth="1"/>
    <col min="4629" max="4629" width="10.140625" style="1" customWidth="1"/>
    <col min="4630" max="4630" width="10.7109375" style="1" customWidth="1"/>
    <col min="4631" max="4631" width="20.28515625" style="1" customWidth="1"/>
    <col min="4632" max="4632" width="12.140625" style="1" customWidth="1"/>
    <col min="4633" max="4633" width="9.140625" style="1" customWidth="1"/>
    <col min="4634" max="4634" width="9.5703125" style="1" customWidth="1"/>
    <col min="4635" max="4878" width="9.140625" style="1"/>
    <col min="4879" max="4879" width="31.42578125" style="1" customWidth="1"/>
    <col min="4880" max="4881" width="7.85546875" style="1" customWidth="1"/>
    <col min="4882" max="4882" width="8.5703125" style="1" customWidth="1"/>
    <col min="4883" max="4883" width="9.5703125" style="1" customWidth="1"/>
    <col min="4884" max="4884" width="12" style="1" customWidth="1"/>
    <col min="4885" max="4885" width="10.140625" style="1" customWidth="1"/>
    <col min="4886" max="4886" width="10.7109375" style="1" customWidth="1"/>
    <col min="4887" max="4887" width="20.28515625" style="1" customWidth="1"/>
    <col min="4888" max="4888" width="12.140625" style="1" customWidth="1"/>
    <col min="4889" max="4889" width="9.140625" style="1" customWidth="1"/>
    <col min="4890" max="4890" width="9.5703125" style="1" customWidth="1"/>
    <col min="4891" max="5134" width="9.140625" style="1"/>
    <col min="5135" max="5135" width="31.42578125" style="1" customWidth="1"/>
    <col min="5136" max="5137" width="7.85546875" style="1" customWidth="1"/>
    <col min="5138" max="5138" width="8.5703125" style="1" customWidth="1"/>
    <col min="5139" max="5139" width="9.5703125" style="1" customWidth="1"/>
    <col min="5140" max="5140" width="12" style="1" customWidth="1"/>
    <col min="5141" max="5141" width="10.140625" style="1" customWidth="1"/>
    <col min="5142" max="5142" width="10.7109375" style="1" customWidth="1"/>
    <col min="5143" max="5143" width="20.28515625" style="1" customWidth="1"/>
    <col min="5144" max="5144" width="12.140625" style="1" customWidth="1"/>
    <col min="5145" max="5145" width="9.140625" style="1" customWidth="1"/>
    <col min="5146" max="5146" width="9.5703125" style="1" customWidth="1"/>
    <col min="5147" max="5390" width="9.140625" style="1"/>
    <col min="5391" max="5391" width="31.42578125" style="1" customWidth="1"/>
    <col min="5392" max="5393" width="7.85546875" style="1" customWidth="1"/>
    <col min="5394" max="5394" width="8.5703125" style="1" customWidth="1"/>
    <col min="5395" max="5395" width="9.5703125" style="1" customWidth="1"/>
    <col min="5396" max="5396" width="12" style="1" customWidth="1"/>
    <col min="5397" max="5397" width="10.140625" style="1" customWidth="1"/>
    <col min="5398" max="5398" width="10.7109375" style="1" customWidth="1"/>
    <col min="5399" max="5399" width="20.28515625" style="1" customWidth="1"/>
    <col min="5400" max="5400" width="12.140625" style="1" customWidth="1"/>
    <col min="5401" max="5401" width="9.140625" style="1" customWidth="1"/>
    <col min="5402" max="5402" width="9.5703125" style="1" customWidth="1"/>
    <col min="5403" max="5646" width="9.140625" style="1"/>
    <col min="5647" max="5647" width="31.42578125" style="1" customWidth="1"/>
    <col min="5648" max="5649" width="7.85546875" style="1" customWidth="1"/>
    <col min="5650" max="5650" width="8.5703125" style="1" customWidth="1"/>
    <col min="5651" max="5651" width="9.5703125" style="1" customWidth="1"/>
    <col min="5652" max="5652" width="12" style="1" customWidth="1"/>
    <col min="5653" max="5653" width="10.140625" style="1" customWidth="1"/>
    <col min="5654" max="5654" width="10.7109375" style="1" customWidth="1"/>
    <col min="5655" max="5655" width="20.28515625" style="1" customWidth="1"/>
    <col min="5656" max="5656" width="12.140625" style="1" customWidth="1"/>
    <col min="5657" max="5657" width="9.140625" style="1" customWidth="1"/>
    <col min="5658" max="5658" width="9.5703125" style="1" customWidth="1"/>
    <col min="5659" max="5902" width="9.140625" style="1"/>
    <col min="5903" max="5903" width="31.42578125" style="1" customWidth="1"/>
    <col min="5904" max="5905" width="7.85546875" style="1" customWidth="1"/>
    <col min="5906" max="5906" width="8.5703125" style="1" customWidth="1"/>
    <col min="5907" max="5907" width="9.5703125" style="1" customWidth="1"/>
    <col min="5908" max="5908" width="12" style="1" customWidth="1"/>
    <col min="5909" max="5909" width="10.140625" style="1" customWidth="1"/>
    <col min="5910" max="5910" width="10.7109375" style="1" customWidth="1"/>
    <col min="5911" max="5911" width="20.28515625" style="1" customWidth="1"/>
    <col min="5912" max="5912" width="12.140625" style="1" customWidth="1"/>
    <col min="5913" max="5913" width="9.140625" style="1" customWidth="1"/>
    <col min="5914" max="5914" width="9.5703125" style="1" customWidth="1"/>
    <col min="5915" max="6158" width="9.140625" style="1"/>
    <col min="6159" max="6159" width="31.42578125" style="1" customWidth="1"/>
    <col min="6160" max="6161" width="7.85546875" style="1" customWidth="1"/>
    <col min="6162" max="6162" width="8.5703125" style="1" customWidth="1"/>
    <col min="6163" max="6163" width="9.5703125" style="1" customWidth="1"/>
    <col min="6164" max="6164" width="12" style="1" customWidth="1"/>
    <col min="6165" max="6165" width="10.140625" style="1" customWidth="1"/>
    <col min="6166" max="6166" width="10.7109375" style="1" customWidth="1"/>
    <col min="6167" max="6167" width="20.28515625" style="1" customWidth="1"/>
    <col min="6168" max="6168" width="12.140625" style="1" customWidth="1"/>
    <col min="6169" max="6169" width="9.140625" style="1" customWidth="1"/>
    <col min="6170" max="6170" width="9.5703125" style="1" customWidth="1"/>
    <col min="6171" max="6414" width="9.140625" style="1"/>
    <col min="6415" max="6415" width="31.42578125" style="1" customWidth="1"/>
    <col min="6416" max="6417" width="7.85546875" style="1" customWidth="1"/>
    <col min="6418" max="6418" width="8.5703125" style="1" customWidth="1"/>
    <col min="6419" max="6419" width="9.5703125" style="1" customWidth="1"/>
    <col min="6420" max="6420" width="12" style="1" customWidth="1"/>
    <col min="6421" max="6421" width="10.140625" style="1" customWidth="1"/>
    <col min="6422" max="6422" width="10.7109375" style="1" customWidth="1"/>
    <col min="6423" max="6423" width="20.28515625" style="1" customWidth="1"/>
    <col min="6424" max="6424" width="12.140625" style="1" customWidth="1"/>
    <col min="6425" max="6425" width="9.140625" style="1" customWidth="1"/>
    <col min="6426" max="6426" width="9.5703125" style="1" customWidth="1"/>
    <col min="6427" max="6670" width="9.140625" style="1"/>
    <col min="6671" max="6671" width="31.42578125" style="1" customWidth="1"/>
    <col min="6672" max="6673" width="7.85546875" style="1" customWidth="1"/>
    <col min="6674" max="6674" width="8.5703125" style="1" customWidth="1"/>
    <col min="6675" max="6675" width="9.5703125" style="1" customWidth="1"/>
    <col min="6676" max="6676" width="12" style="1" customWidth="1"/>
    <col min="6677" max="6677" width="10.140625" style="1" customWidth="1"/>
    <col min="6678" max="6678" width="10.7109375" style="1" customWidth="1"/>
    <col min="6679" max="6679" width="20.28515625" style="1" customWidth="1"/>
    <col min="6680" max="6680" width="12.140625" style="1" customWidth="1"/>
    <col min="6681" max="6681" width="9.140625" style="1" customWidth="1"/>
    <col min="6682" max="6682" width="9.5703125" style="1" customWidth="1"/>
    <col min="6683" max="6926" width="9.140625" style="1"/>
    <col min="6927" max="6927" width="31.42578125" style="1" customWidth="1"/>
    <col min="6928" max="6929" width="7.85546875" style="1" customWidth="1"/>
    <col min="6930" max="6930" width="8.5703125" style="1" customWidth="1"/>
    <col min="6931" max="6931" width="9.5703125" style="1" customWidth="1"/>
    <col min="6932" max="6932" width="12" style="1" customWidth="1"/>
    <col min="6933" max="6933" width="10.140625" style="1" customWidth="1"/>
    <col min="6934" max="6934" width="10.7109375" style="1" customWidth="1"/>
    <col min="6935" max="6935" width="20.28515625" style="1" customWidth="1"/>
    <col min="6936" max="6936" width="12.140625" style="1" customWidth="1"/>
    <col min="6937" max="6937" width="9.140625" style="1" customWidth="1"/>
    <col min="6938" max="6938" width="9.5703125" style="1" customWidth="1"/>
    <col min="6939" max="7182" width="9.140625" style="1"/>
    <col min="7183" max="7183" width="31.42578125" style="1" customWidth="1"/>
    <col min="7184" max="7185" width="7.85546875" style="1" customWidth="1"/>
    <col min="7186" max="7186" width="8.5703125" style="1" customWidth="1"/>
    <col min="7187" max="7187" width="9.5703125" style="1" customWidth="1"/>
    <col min="7188" max="7188" width="12" style="1" customWidth="1"/>
    <col min="7189" max="7189" width="10.140625" style="1" customWidth="1"/>
    <col min="7190" max="7190" width="10.7109375" style="1" customWidth="1"/>
    <col min="7191" max="7191" width="20.28515625" style="1" customWidth="1"/>
    <col min="7192" max="7192" width="12.140625" style="1" customWidth="1"/>
    <col min="7193" max="7193" width="9.140625" style="1" customWidth="1"/>
    <col min="7194" max="7194" width="9.5703125" style="1" customWidth="1"/>
    <col min="7195" max="7438" width="9.140625" style="1"/>
    <col min="7439" max="7439" width="31.42578125" style="1" customWidth="1"/>
    <col min="7440" max="7441" width="7.85546875" style="1" customWidth="1"/>
    <col min="7442" max="7442" width="8.5703125" style="1" customWidth="1"/>
    <col min="7443" max="7443" width="9.5703125" style="1" customWidth="1"/>
    <col min="7444" max="7444" width="12" style="1" customWidth="1"/>
    <col min="7445" max="7445" width="10.140625" style="1" customWidth="1"/>
    <col min="7446" max="7446" width="10.7109375" style="1" customWidth="1"/>
    <col min="7447" max="7447" width="20.28515625" style="1" customWidth="1"/>
    <col min="7448" max="7448" width="12.140625" style="1" customWidth="1"/>
    <col min="7449" max="7449" width="9.140625" style="1" customWidth="1"/>
    <col min="7450" max="7450" width="9.5703125" style="1" customWidth="1"/>
    <col min="7451" max="7694" width="9.140625" style="1"/>
    <col min="7695" max="7695" width="31.42578125" style="1" customWidth="1"/>
    <col min="7696" max="7697" width="7.85546875" style="1" customWidth="1"/>
    <col min="7698" max="7698" width="8.5703125" style="1" customWidth="1"/>
    <col min="7699" max="7699" width="9.5703125" style="1" customWidth="1"/>
    <col min="7700" max="7700" width="12" style="1" customWidth="1"/>
    <col min="7701" max="7701" width="10.140625" style="1" customWidth="1"/>
    <col min="7702" max="7702" width="10.7109375" style="1" customWidth="1"/>
    <col min="7703" max="7703" width="20.28515625" style="1" customWidth="1"/>
    <col min="7704" max="7704" width="12.140625" style="1" customWidth="1"/>
    <col min="7705" max="7705" width="9.140625" style="1" customWidth="1"/>
    <col min="7706" max="7706" width="9.5703125" style="1" customWidth="1"/>
    <col min="7707" max="7950" width="9.140625" style="1"/>
    <col min="7951" max="7951" width="31.42578125" style="1" customWidth="1"/>
    <col min="7952" max="7953" width="7.85546875" style="1" customWidth="1"/>
    <col min="7954" max="7954" width="8.5703125" style="1" customWidth="1"/>
    <col min="7955" max="7955" width="9.5703125" style="1" customWidth="1"/>
    <col min="7956" max="7956" width="12" style="1" customWidth="1"/>
    <col min="7957" max="7957" width="10.140625" style="1" customWidth="1"/>
    <col min="7958" max="7958" width="10.7109375" style="1" customWidth="1"/>
    <col min="7959" max="7959" width="20.28515625" style="1" customWidth="1"/>
    <col min="7960" max="7960" width="12.140625" style="1" customWidth="1"/>
    <col min="7961" max="7961" width="9.140625" style="1" customWidth="1"/>
    <col min="7962" max="7962" width="9.5703125" style="1" customWidth="1"/>
    <col min="7963" max="8206" width="9.140625" style="1"/>
    <col min="8207" max="8207" width="31.42578125" style="1" customWidth="1"/>
    <col min="8208" max="8209" width="7.85546875" style="1" customWidth="1"/>
    <col min="8210" max="8210" width="8.5703125" style="1" customWidth="1"/>
    <col min="8211" max="8211" width="9.5703125" style="1" customWidth="1"/>
    <col min="8212" max="8212" width="12" style="1" customWidth="1"/>
    <col min="8213" max="8213" width="10.140625" style="1" customWidth="1"/>
    <col min="8214" max="8214" width="10.7109375" style="1" customWidth="1"/>
    <col min="8215" max="8215" width="20.28515625" style="1" customWidth="1"/>
    <col min="8216" max="8216" width="12.140625" style="1" customWidth="1"/>
    <col min="8217" max="8217" width="9.140625" style="1" customWidth="1"/>
    <col min="8218" max="8218" width="9.5703125" style="1" customWidth="1"/>
    <col min="8219" max="8462" width="9.140625" style="1"/>
    <col min="8463" max="8463" width="31.42578125" style="1" customWidth="1"/>
    <col min="8464" max="8465" width="7.85546875" style="1" customWidth="1"/>
    <col min="8466" max="8466" width="8.5703125" style="1" customWidth="1"/>
    <col min="8467" max="8467" width="9.5703125" style="1" customWidth="1"/>
    <col min="8468" max="8468" width="12" style="1" customWidth="1"/>
    <col min="8469" max="8469" width="10.140625" style="1" customWidth="1"/>
    <col min="8470" max="8470" width="10.7109375" style="1" customWidth="1"/>
    <col min="8471" max="8471" width="20.28515625" style="1" customWidth="1"/>
    <col min="8472" max="8472" width="12.140625" style="1" customWidth="1"/>
    <col min="8473" max="8473" width="9.140625" style="1" customWidth="1"/>
    <col min="8474" max="8474" width="9.5703125" style="1" customWidth="1"/>
    <col min="8475" max="8718" width="9.140625" style="1"/>
    <col min="8719" max="8719" width="31.42578125" style="1" customWidth="1"/>
    <col min="8720" max="8721" width="7.85546875" style="1" customWidth="1"/>
    <col min="8722" max="8722" width="8.5703125" style="1" customWidth="1"/>
    <col min="8723" max="8723" width="9.5703125" style="1" customWidth="1"/>
    <col min="8724" max="8724" width="12" style="1" customWidth="1"/>
    <col min="8725" max="8725" width="10.140625" style="1" customWidth="1"/>
    <col min="8726" max="8726" width="10.7109375" style="1" customWidth="1"/>
    <col min="8727" max="8727" width="20.28515625" style="1" customWidth="1"/>
    <col min="8728" max="8728" width="12.140625" style="1" customWidth="1"/>
    <col min="8729" max="8729" width="9.140625" style="1" customWidth="1"/>
    <col min="8730" max="8730" width="9.5703125" style="1" customWidth="1"/>
    <col min="8731" max="8974" width="9.140625" style="1"/>
    <col min="8975" max="8975" width="31.42578125" style="1" customWidth="1"/>
    <col min="8976" max="8977" width="7.85546875" style="1" customWidth="1"/>
    <col min="8978" max="8978" width="8.5703125" style="1" customWidth="1"/>
    <col min="8979" max="8979" width="9.5703125" style="1" customWidth="1"/>
    <col min="8980" max="8980" width="12" style="1" customWidth="1"/>
    <col min="8981" max="8981" width="10.140625" style="1" customWidth="1"/>
    <col min="8982" max="8982" width="10.7109375" style="1" customWidth="1"/>
    <col min="8983" max="8983" width="20.28515625" style="1" customWidth="1"/>
    <col min="8984" max="8984" width="12.140625" style="1" customWidth="1"/>
    <col min="8985" max="8985" width="9.140625" style="1" customWidth="1"/>
    <col min="8986" max="8986" width="9.5703125" style="1" customWidth="1"/>
    <col min="8987" max="9230" width="9.140625" style="1"/>
    <col min="9231" max="9231" width="31.42578125" style="1" customWidth="1"/>
    <col min="9232" max="9233" width="7.85546875" style="1" customWidth="1"/>
    <col min="9234" max="9234" width="8.5703125" style="1" customWidth="1"/>
    <col min="9235" max="9235" width="9.5703125" style="1" customWidth="1"/>
    <col min="9236" max="9236" width="12" style="1" customWidth="1"/>
    <col min="9237" max="9237" width="10.140625" style="1" customWidth="1"/>
    <col min="9238" max="9238" width="10.7109375" style="1" customWidth="1"/>
    <col min="9239" max="9239" width="20.28515625" style="1" customWidth="1"/>
    <col min="9240" max="9240" width="12.140625" style="1" customWidth="1"/>
    <col min="9241" max="9241" width="9.140625" style="1" customWidth="1"/>
    <col min="9242" max="9242" width="9.5703125" style="1" customWidth="1"/>
    <col min="9243" max="9486" width="9.140625" style="1"/>
    <col min="9487" max="9487" width="31.42578125" style="1" customWidth="1"/>
    <col min="9488" max="9489" width="7.85546875" style="1" customWidth="1"/>
    <col min="9490" max="9490" width="8.5703125" style="1" customWidth="1"/>
    <col min="9491" max="9491" width="9.5703125" style="1" customWidth="1"/>
    <col min="9492" max="9492" width="12" style="1" customWidth="1"/>
    <col min="9493" max="9493" width="10.140625" style="1" customWidth="1"/>
    <col min="9494" max="9494" width="10.7109375" style="1" customWidth="1"/>
    <col min="9495" max="9495" width="20.28515625" style="1" customWidth="1"/>
    <col min="9496" max="9496" width="12.140625" style="1" customWidth="1"/>
    <col min="9497" max="9497" width="9.140625" style="1" customWidth="1"/>
    <col min="9498" max="9498" width="9.5703125" style="1" customWidth="1"/>
    <col min="9499" max="9742" width="9.140625" style="1"/>
    <col min="9743" max="9743" width="31.42578125" style="1" customWidth="1"/>
    <col min="9744" max="9745" width="7.85546875" style="1" customWidth="1"/>
    <col min="9746" max="9746" width="8.5703125" style="1" customWidth="1"/>
    <col min="9747" max="9747" width="9.5703125" style="1" customWidth="1"/>
    <col min="9748" max="9748" width="12" style="1" customWidth="1"/>
    <col min="9749" max="9749" width="10.140625" style="1" customWidth="1"/>
    <col min="9750" max="9750" width="10.7109375" style="1" customWidth="1"/>
    <col min="9751" max="9751" width="20.28515625" style="1" customWidth="1"/>
    <col min="9752" max="9752" width="12.140625" style="1" customWidth="1"/>
    <col min="9753" max="9753" width="9.140625" style="1" customWidth="1"/>
    <col min="9754" max="9754" width="9.5703125" style="1" customWidth="1"/>
    <col min="9755" max="9998" width="9.140625" style="1"/>
    <col min="9999" max="9999" width="31.42578125" style="1" customWidth="1"/>
    <col min="10000" max="10001" width="7.85546875" style="1" customWidth="1"/>
    <col min="10002" max="10002" width="8.5703125" style="1" customWidth="1"/>
    <col min="10003" max="10003" width="9.5703125" style="1" customWidth="1"/>
    <col min="10004" max="10004" width="12" style="1" customWidth="1"/>
    <col min="10005" max="10005" width="10.140625" style="1" customWidth="1"/>
    <col min="10006" max="10006" width="10.7109375" style="1" customWidth="1"/>
    <col min="10007" max="10007" width="20.28515625" style="1" customWidth="1"/>
    <col min="10008" max="10008" width="12.140625" style="1" customWidth="1"/>
    <col min="10009" max="10009" width="9.140625" style="1" customWidth="1"/>
    <col min="10010" max="10010" width="9.5703125" style="1" customWidth="1"/>
    <col min="10011" max="10254" width="9.140625" style="1"/>
    <col min="10255" max="10255" width="31.42578125" style="1" customWidth="1"/>
    <col min="10256" max="10257" width="7.85546875" style="1" customWidth="1"/>
    <col min="10258" max="10258" width="8.5703125" style="1" customWidth="1"/>
    <col min="10259" max="10259" width="9.5703125" style="1" customWidth="1"/>
    <col min="10260" max="10260" width="12" style="1" customWidth="1"/>
    <col min="10261" max="10261" width="10.140625" style="1" customWidth="1"/>
    <col min="10262" max="10262" width="10.7109375" style="1" customWidth="1"/>
    <col min="10263" max="10263" width="20.28515625" style="1" customWidth="1"/>
    <col min="10264" max="10264" width="12.140625" style="1" customWidth="1"/>
    <col min="10265" max="10265" width="9.140625" style="1" customWidth="1"/>
    <col min="10266" max="10266" width="9.5703125" style="1" customWidth="1"/>
    <col min="10267" max="10510" width="9.140625" style="1"/>
    <col min="10511" max="10511" width="31.42578125" style="1" customWidth="1"/>
    <col min="10512" max="10513" width="7.85546875" style="1" customWidth="1"/>
    <col min="10514" max="10514" width="8.5703125" style="1" customWidth="1"/>
    <col min="10515" max="10515" width="9.5703125" style="1" customWidth="1"/>
    <col min="10516" max="10516" width="12" style="1" customWidth="1"/>
    <col min="10517" max="10517" width="10.140625" style="1" customWidth="1"/>
    <col min="10518" max="10518" width="10.7109375" style="1" customWidth="1"/>
    <col min="10519" max="10519" width="20.28515625" style="1" customWidth="1"/>
    <col min="10520" max="10520" width="12.140625" style="1" customWidth="1"/>
    <col min="10521" max="10521" width="9.140625" style="1" customWidth="1"/>
    <col min="10522" max="10522" width="9.5703125" style="1" customWidth="1"/>
    <col min="10523" max="10766" width="9.140625" style="1"/>
    <col min="10767" max="10767" width="31.42578125" style="1" customWidth="1"/>
    <col min="10768" max="10769" width="7.85546875" style="1" customWidth="1"/>
    <col min="10770" max="10770" width="8.5703125" style="1" customWidth="1"/>
    <col min="10771" max="10771" width="9.5703125" style="1" customWidth="1"/>
    <col min="10772" max="10772" width="12" style="1" customWidth="1"/>
    <col min="10773" max="10773" width="10.140625" style="1" customWidth="1"/>
    <col min="10774" max="10774" width="10.7109375" style="1" customWidth="1"/>
    <col min="10775" max="10775" width="20.28515625" style="1" customWidth="1"/>
    <col min="10776" max="10776" width="12.140625" style="1" customWidth="1"/>
    <col min="10777" max="10777" width="9.140625" style="1" customWidth="1"/>
    <col min="10778" max="10778" width="9.5703125" style="1" customWidth="1"/>
    <col min="10779" max="11022" width="9.140625" style="1"/>
    <col min="11023" max="11023" width="31.42578125" style="1" customWidth="1"/>
    <col min="11024" max="11025" width="7.85546875" style="1" customWidth="1"/>
    <col min="11026" max="11026" width="8.5703125" style="1" customWidth="1"/>
    <col min="11027" max="11027" width="9.5703125" style="1" customWidth="1"/>
    <col min="11028" max="11028" width="12" style="1" customWidth="1"/>
    <col min="11029" max="11029" width="10.140625" style="1" customWidth="1"/>
    <col min="11030" max="11030" width="10.7109375" style="1" customWidth="1"/>
    <col min="11031" max="11031" width="20.28515625" style="1" customWidth="1"/>
    <col min="11032" max="11032" width="12.140625" style="1" customWidth="1"/>
    <col min="11033" max="11033" width="9.140625" style="1" customWidth="1"/>
    <col min="11034" max="11034" width="9.5703125" style="1" customWidth="1"/>
    <col min="11035" max="11278" width="9.140625" style="1"/>
    <col min="11279" max="11279" width="31.42578125" style="1" customWidth="1"/>
    <col min="11280" max="11281" width="7.85546875" style="1" customWidth="1"/>
    <col min="11282" max="11282" width="8.5703125" style="1" customWidth="1"/>
    <col min="11283" max="11283" width="9.5703125" style="1" customWidth="1"/>
    <col min="11284" max="11284" width="12" style="1" customWidth="1"/>
    <col min="11285" max="11285" width="10.140625" style="1" customWidth="1"/>
    <col min="11286" max="11286" width="10.7109375" style="1" customWidth="1"/>
    <col min="11287" max="11287" width="20.28515625" style="1" customWidth="1"/>
    <col min="11288" max="11288" width="12.140625" style="1" customWidth="1"/>
    <col min="11289" max="11289" width="9.140625" style="1" customWidth="1"/>
    <col min="11290" max="11290" width="9.5703125" style="1" customWidth="1"/>
    <col min="11291" max="11534" width="9.140625" style="1"/>
    <col min="11535" max="11535" width="31.42578125" style="1" customWidth="1"/>
    <col min="11536" max="11537" width="7.85546875" style="1" customWidth="1"/>
    <col min="11538" max="11538" width="8.5703125" style="1" customWidth="1"/>
    <col min="11539" max="11539" width="9.5703125" style="1" customWidth="1"/>
    <col min="11540" max="11540" width="12" style="1" customWidth="1"/>
    <col min="11541" max="11541" width="10.140625" style="1" customWidth="1"/>
    <col min="11542" max="11542" width="10.7109375" style="1" customWidth="1"/>
    <col min="11543" max="11543" width="20.28515625" style="1" customWidth="1"/>
    <col min="11544" max="11544" width="12.140625" style="1" customWidth="1"/>
    <col min="11545" max="11545" width="9.140625" style="1" customWidth="1"/>
    <col min="11546" max="11546" width="9.5703125" style="1" customWidth="1"/>
    <col min="11547" max="11790" width="9.140625" style="1"/>
    <col min="11791" max="11791" width="31.42578125" style="1" customWidth="1"/>
    <col min="11792" max="11793" width="7.85546875" style="1" customWidth="1"/>
    <col min="11794" max="11794" width="8.5703125" style="1" customWidth="1"/>
    <col min="11795" max="11795" width="9.5703125" style="1" customWidth="1"/>
    <col min="11796" max="11796" width="12" style="1" customWidth="1"/>
    <col min="11797" max="11797" width="10.140625" style="1" customWidth="1"/>
    <col min="11798" max="11798" width="10.7109375" style="1" customWidth="1"/>
    <col min="11799" max="11799" width="20.28515625" style="1" customWidth="1"/>
    <col min="11800" max="11800" width="12.140625" style="1" customWidth="1"/>
    <col min="11801" max="11801" width="9.140625" style="1" customWidth="1"/>
    <col min="11802" max="11802" width="9.5703125" style="1" customWidth="1"/>
    <col min="11803" max="12046" width="9.140625" style="1"/>
    <col min="12047" max="12047" width="31.42578125" style="1" customWidth="1"/>
    <col min="12048" max="12049" width="7.85546875" style="1" customWidth="1"/>
    <col min="12050" max="12050" width="8.5703125" style="1" customWidth="1"/>
    <col min="12051" max="12051" width="9.5703125" style="1" customWidth="1"/>
    <col min="12052" max="12052" width="12" style="1" customWidth="1"/>
    <col min="12053" max="12053" width="10.140625" style="1" customWidth="1"/>
    <col min="12054" max="12054" width="10.7109375" style="1" customWidth="1"/>
    <col min="12055" max="12055" width="20.28515625" style="1" customWidth="1"/>
    <col min="12056" max="12056" width="12.140625" style="1" customWidth="1"/>
    <col min="12057" max="12057" width="9.140625" style="1" customWidth="1"/>
    <col min="12058" max="12058" width="9.5703125" style="1" customWidth="1"/>
    <col min="12059" max="12302" width="9.140625" style="1"/>
    <col min="12303" max="12303" width="31.42578125" style="1" customWidth="1"/>
    <col min="12304" max="12305" width="7.85546875" style="1" customWidth="1"/>
    <col min="12306" max="12306" width="8.5703125" style="1" customWidth="1"/>
    <col min="12307" max="12307" width="9.5703125" style="1" customWidth="1"/>
    <col min="12308" max="12308" width="12" style="1" customWidth="1"/>
    <col min="12309" max="12309" width="10.140625" style="1" customWidth="1"/>
    <col min="12310" max="12310" width="10.7109375" style="1" customWidth="1"/>
    <col min="12311" max="12311" width="20.28515625" style="1" customWidth="1"/>
    <col min="12312" max="12312" width="12.140625" style="1" customWidth="1"/>
    <col min="12313" max="12313" width="9.140625" style="1" customWidth="1"/>
    <col min="12314" max="12314" width="9.5703125" style="1" customWidth="1"/>
    <col min="12315" max="12558" width="9.140625" style="1"/>
    <col min="12559" max="12559" width="31.42578125" style="1" customWidth="1"/>
    <col min="12560" max="12561" width="7.85546875" style="1" customWidth="1"/>
    <col min="12562" max="12562" width="8.5703125" style="1" customWidth="1"/>
    <col min="12563" max="12563" width="9.5703125" style="1" customWidth="1"/>
    <col min="12564" max="12564" width="12" style="1" customWidth="1"/>
    <col min="12565" max="12565" width="10.140625" style="1" customWidth="1"/>
    <col min="12566" max="12566" width="10.7109375" style="1" customWidth="1"/>
    <col min="12567" max="12567" width="20.28515625" style="1" customWidth="1"/>
    <col min="12568" max="12568" width="12.140625" style="1" customWidth="1"/>
    <col min="12569" max="12569" width="9.140625" style="1" customWidth="1"/>
    <col min="12570" max="12570" width="9.5703125" style="1" customWidth="1"/>
    <col min="12571" max="12814" width="9.140625" style="1"/>
    <col min="12815" max="12815" width="31.42578125" style="1" customWidth="1"/>
    <col min="12816" max="12817" width="7.85546875" style="1" customWidth="1"/>
    <col min="12818" max="12818" width="8.5703125" style="1" customWidth="1"/>
    <col min="12819" max="12819" width="9.5703125" style="1" customWidth="1"/>
    <col min="12820" max="12820" width="12" style="1" customWidth="1"/>
    <col min="12821" max="12821" width="10.140625" style="1" customWidth="1"/>
    <col min="12822" max="12822" width="10.7109375" style="1" customWidth="1"/>
    <col min="12823" max="12823" width="20.28515625" style="1" customWidth="1"/>
    <col min="12824" max="12824" width="12.140625" style="1" customWidth="1"/>
    <col min="12825" max="12825" width="9.140625" style="1" customWidth="1"/>
    <col min="12826" max="12826" width="9.5703125" style="1" customWidth="1"/>
    <col min="12827" max="13070" width="9.140625" style="1"/>
    <col min="13071" max="13071" width="31.42578125" style="1" customWidth="1"/>
    <col min="13072" max="13073" width="7.85546875" style="1" customWidth="1"/>
    <col min="13074" max="13074" width="8.5703125" style="1" customWidth="1"/>
    <col min="13075" max="13075" width="9.5703125" style="1" customWidth="1"/>
    <col min="13076" max="13076" width="12" style="1" customWidth="1"/>
    <col min="13077" max="13077" width="10.140625" style="1" customWidth="1"/>
    <col min="13078" max="13078" width="10.7109375" style="1" customWidth="1"/>
    <col min="13079" max="13079" width="20.28515625" style="1" customWidth="1"/>
    <col min="13080" max="13080" width="12.140625" style="1" customWidth="1"/>
    <col min="13081" max="13081" width="9.140625" style="1" customWidth="1"/>
    <col min="13082" max="13082" width="9.5703125" style="1" customWidth="1"/>
    <col min="13083" max="13326" width="9.140625" style="1"/>
    <col min="13327" max="13327" width="31.42578125" style="1" customWidth="1"/>
    <col min="13328" max="13329" width="7.85546875" style="1" customWidth="1"/>
    <col min="13330" max="13330" width="8.5703125" style="1" customWidth="1"/>
    <col min="13331" max="13331" width="9.5703125" style="1" customWidth="1"/>
    <col min="13332" max="13332" width="12" style="1" customWidth="1"/>
    <col min="13333" max="13333" width="10.140625" style="1" customWidth="1"/>
    <col min="13334" max="13334" width="10.7109375" style="1" customWidth="1"/>
    <col min="13335" max="13335" width="20.28515625" style="1" customWidth="1"/>
    <col min="13336" max="13336" width="12.140625" style="1" customWidth="1"/>
    <col min="13337" max="13337" width="9.140625" style="1" customWidth="1"/>
    <col min="13338" max="13338" width="9.5703125" style="1" customWidth="1"/>
    <col min="13339" max="13582" width="9.140625" style="1"/>
    <col min="13583" max="13583" width="31.42578125" style="1" customWidth="1"/>
    <col min="13584" max="13585" width="7.85546875" style="1" customWidth="1"/>
    <col min="13586" max="13586" width="8.5703125" style="1" customWidth="1"/>
    <col min="13587" max="13587" width="9.5703125" style="1" customWidth="1"/>
    <col min="13588" max="13588" width="12" style="1" customWidth="1"/>
    <col min="13589" max="13589" width="10.140625" style="1" customWidth="1"/>
    <col min="13590" max="13590" width="10.7109375" style="1" customWidth="1"/>
    <col min="13591" max="13591" width="20.28515625" style="1" customWidth="1"/>
    <col min="13592" max="13592" width="12.140625" style="1" customWidth="1"/>
    <col min="13593" max="13593" width="9.140625" style="1" customWidth="1"/>
    <col min="13594" max="13594" width="9.5703125" style="1" customWidth="1"/>
    <col min="13595" max="13838" width="9.140625" style="1"/>
    <col min="13839" max="13839" width="31.42578125" style="1" customWidth="1"/>
    <col min="13840" max="13841" width="7.85546875" style="1" customWidth="1"/>
    <col min="13842" max="13842" width="8.5703125" style="1" customWidth="1"/>
    <col min="13843" max="13843" width="9.5703125" style="1" customWidth="1"/>
    <col min="13844" max="13844" width="12" style="1" customWidth="1"/>
    <col min="13845" max="13845" width="10.140625" style="1" customWidth="1"/>
    <col min="13846" max="13846" width="10.7109375" style="1" customWidth="1"/>
    <col min="13847" max="13847" width="20.28515625" style="1" customWidth="1"/>
    <col min="13848" max="13848" width="12.140625" style="1" customWidth="1"/>
    <col min="13849" max="13849" width="9.140625" style="1" customWidth="1"/>
    <col min="13850" max="13850" width="9.5703125" style="1" customWidth="1"/>
    <col min="13851" max="14094" width="9.140625" style="1"/>
    <col min="14095" max="14095" width="31.42578125" style="1" customWidth="1"/>
    <col min="14096" max="14097" width="7.85546875" style="1" customWidth="1"/>
    <col min="14098" max="14098" width="8.5703125" style="1" customWidth="1"/>
    <col min="14099" max="14099" width="9.5703125" style="1" customWidth="1"/>
    <col min="14100" max="14100" width="12" style="1" customWidth="1"/>
    <col min="14101" max="14101" width="10.140625" style="1" customWidth="1"/>
    <col min="14102" max="14102" width="10.7109375" style="1" customWidth="1"/>
    <col min="14103" max="14103" width="20.28515625" style="1" customWidth="1"/>
    <col min="14104" max="14104" width="12.140625" style="1" customWidth="1"/>
    <col min="14105" max="14105" width="9.140625" style="1" customWidth="1"/>
    <col min="14106" max="14106" width="9.5703125" style="1" customWidth="1"/>
    <col min="14107" max="14350" width="9.140625" style="1"/>
    <col min="14351" max="14351" width="31.42578125" style="1" customWidth="1"/>
    <col min="14352" max="14353" width="7.85546875" style="1" customWidth="1"/>
    <col min="14354" max="14354" width="8.5703125" style="1" customWidth="1"/>
    <col min="14355" max="14355" width="9.5703125" style="1" customWidth="1"/>
    <col min="14356" max="14356" width="12" style="1" customWidth="1"/>
    <col min="14357" max="14357" width="10.140625" style="1" customWidth="1"/>
    <col min="14358" max="14358" width="10.7109375" style="1" customWidth="1"/>
    <col min="14359" max="14359" width="20.28515625" style="1" customWidth="1"/>
    <col min="14360" max="14360" width="12.140625" style="1" customWidth="1"/>
    <col min="14361" max="14361" width="9.140625" style="1" customWidth="1"/>
    <col min="14362" max="14362" width="9.5703125" style="1" customWidth="1"/>
    <col min="14363" max="14606" width="9.140625" style="1"/>
    <col min="14607" max="14607" width="31.42578125" style="1" customWidth="1"/>
    <col min="14608" max="14609" width="7.85546875" style="1" customWidth="1"/>
    <col min="14610" max="14610" width="8.5703125" style="1" customWidth="1"/>
    <col min="14611" max="14611" width="9.5703125" style="1" customWidth="1"/>
    <col min="14612" max="14612" width="12" style="1" customWidth="1"/>
    <col min="14613" max="14613" width="10.140625" style="1" customWidth="1"/>
    <col min="14614" max="14614" width="10.7109375" style="1" customWidth="1"/>
    <col min="14615" max="14615" width="20.28515625" style="1" customWidth="1"/>
    <col min="14616" max="14616" width="12.140625" style="1" customWidth="1"/>
    <col min="14617" max="14617" width="9.140625" style="1" customWidth="1"/>
    <col min="14618" max="14618" width="9.5703125" style="1" customWidth="1"/>
    <col min="14619" max="14862" width="9.140625" style="1"/>
    <col min="14863" max="14863" width="31.42578125" style="1" customWidth="1"/>
    <col min="14864" max="14865" width="7.85546875" style="1" customWidth="1"/>
    <col min="14866" max="14866" width="8.5703125" style="1" customWidth="1"/>
    <col min="14867" max="14867" width="9.5703125" style="1" customWidth="1"/>
    <col min="14868" max="14868" width="12" style="1" customWidth="1"/>
    <col min="14869" max="14869" width="10.140625" style="1" customWidth="1"/>
    <col min="14870" max="14870" width="10.7109375" style="1" customWidth="1"/>
    <col min="14871" max="14871" width="20.28515625" style="1" customWidth="1"/>
    <col min="14872" max="14872" width="12.140625" style="1" customWidth="1"/>
    <col min="14873" max="14873" width="9.140625" style="1" customWidth="1"/>
    <col min="14874" max="14874" width="9.5703125" style="1" customWidth="1"/>
    <col min="14875" max="15118" width="9.140625" style="1"/>
    <col min="15119" max="15119" width="31.42578125" style="1" customWidth="1"/>
    <col min="15120" max="15121" width="7.85546875" style="1" customWidth="1"/>
    <col min="15122" max="15122" width="8.5703125" style="1" customWidth="1"/>
    <col min="15123" max="15123" width="9.5703125" style="1" customWidth="1"/>
    <col min="15124" max="15124" width="12" style="1" customWidth="1"/>
    <col min="15125" max="15125" width="10.140625" style="1" customWidth="1"/>
    <col min="15126" max="15126" width="10.7109375" style="1" customWidth="1"/>
    <col min="15127" max="15127" width="20.28515625" style="1" customWidth="1"/>
    <col min="15128" max="15128" width="12.140625" style="1" customWidth="1"/>
    <col min="15129" max="15129" width="9.140625" style="1" customWidth="1"/>
    <col min="15130" max="15130" width="9.5703125" style="1" customWidth="1"/>
    <col min="15131" max="15374" width="9.140625" style="1"/>
    <col min="15375" max="15375" width="31.42578125" style="1" customWidth="1"/>
    <col min="15376" max="15377" width="7.85546875" style="1" customWidth="1"/>
    <col min="15378" max="15378" width="8.5703125" style="1" customWidth="1"/>
    <col min="15379" max="15379" width="9.5703125" style="1" customWidth="1"/>
    <col min="15380" max="15380" width="12" style="1" customWidth="1"/>
    <col min="15381" max="15381" width="10.140625" style="1" customWidth="1"/>
    <col min="15382" max="15382" width="10.7109375" style="1" customWidth="1"/>
    <col min="15383" max="15383" width="20.28515625" style="1" customWidth="1"/>
    <col min="15384" max="15384" width="12.140625" style="1" customWidth="1"/>
    <col min="15385" max="15385" width="9.140625" style="1" customWidth="1"/>
    <col min="15386" max="15386" width="9.5703125" style="1" customWidth="1"/>
    <col min="15387" max="15630" width="9.140625" style="1"/>
    <col min="15631" max="15631" width="31.42578125" style="1" customWidth="1"/>
    <col min="15632" max="15633" width="7.85546875" style="1" customWidth="1"/>
    <col min="15634" max="15634" width="8.5703125" style="1" customWidth="1"/>
    <col min="15635" max="15635" width="9.5703125" style="1" customWidth="1"/>
    <col min="15636" max="15636" width="12" style="1" customWidth="1"/>
    <col min="15637" max="15637" width="10.140625" style="1" customWidth="1"/>
    <col min="15638" max="15638" width="10.7109375" style="1" customWidth="1"/>
    <col min="15639" max="15639" width="20.28515625" style="1" customWidth="1"/>
    <col min="15640" max="15640" width="12.140625" style="1" customWidth="1"/>
    <col min="15641" max="15641" width="9.140625" style="1" customWidth="1"/>
    <col min="15642" max="15642" width="9.5703125" style="1" customWidth="1"/>
    <col min="15643" max="15886" width="9.140625" style="1"/>
    <col min="15887" max="15887" width="31.42578125" style="1" customWidth="1"/>
    <col min="15888" max="15889" width="7.85546875" style="1" customWidth="1"/>
    <col min="15890" max="15890" width="8.5703125" style="1" customWidth="1"/>
    <col min="15891" max="15891" width="9.5703125" style="1" customWidth="1"/>
    <col min="15892" max="15892" width="12" style="1" customWidth="1"/>
    <col min="15893" max="15893" width="10.140625" style="1" customWidth="1"/>
    <col min="15894" max="15894" width="10.7109375" style="1" customWidth="1"/>
    <col min="15895" max="15895" width="20.28515625" style="1" customWidth="1"/>
    <col min="15896" max="15896" width="12.140625" style="1" customWidth="1"/>
    <col min="15897" max="15897" width="9.140625" style="1" customWidth="1"/>
    <col min="15898" max="15898" width="9.5703125" style="1" customWidth="1"/>
    <col min="15899" max="16142" width="9.140625" style="1"/>
    <col min="16143" max="16143" width="31.42578125" style="1" customWidth="1"/>
    <col min="16144" max="16145" width="7.85546875" style="1" customWidth="1"/>
    <col min="16146" max="16146" width="8.5703125" style="1" customWidth="1"/>
    <col min="16147" max="16147" width="9.5703125" style="1" customWidth="1"/>
    <col min="16148" max="16148" width="12" style="1" customWidth="1"/>
    <col min="16149" max="16149" width="10.140625" style="1" customWidth="1"/>
    <col min="16150" max="16150" width="10.7109375" style="1" customWidth="1"/>
    <col min="16151" max="16151" width="20.28515625" style="1" customWidth="1"/>
    <col min="16152" max="16152" width="12.140625" style="1" customWidth="1"/>
    <col min="16153" max="16153" width="9.140625" style="1" customWidth="1"/>
    <col min="16154" max="16154" width="9.5703125" style="1" customWidth="1"/>
    <col min="16155" max="16384" width="9.140625" style="1"/>
  </cols>
  <sheetData>
    <row r="1" spans="1:43" ht="21" customHeight="1" x14ac:dyDescent="0.25">
      <c r="C1" s="2" t="s">
        <v>0</v>
      </c>
      <c r="D1" s="2"/>
      <c r="E1" s="2"/>
      <c r="H1" s="3"/>
      <c r="I1" s="3"/>
      <c r="K1" s="4" t="s">
        <v>1</v>
      </c>
      <c r="L1" s="4"/>
      <c r="M1" s="4"/>
      <c r="N1" s="4"/>
      <c r="O1" s="2"/>
      <c r="P1" s="2"/>
      <c r="Q1" s="5"/>
      <c r="Z1" s="3"/>
      <c r="AA1" s="3"/>
      <c r="AB1" s="4"/>
      <c r="AC1" s="4"/>
      <c r="AD1" s="3"/>
      <c r="AE1" s="3"/>
      <c r="AF1" s="3"/>
      <c r="AG1" s="3"/>
      <c r="AH1" s="3"/>
    </row>
    <row r="2" spans="1:43" ht="13.5" customHeight="1" x14ac:dyDescent="0.2">
      <c r="C2" s="92" t="s">
        <v>2</v>
      </c>
      <c r="D2" s="92"/>
      <c r="E2" s="92"/>
      <c r="F2" s="92"/>
      <c r="G2" s="92"/>
      <c r="H2" s="6"/>
      <c r="I2" s="6"/>
      <c r="K2" s="93" t="s">
        <v>131</v>
      </c>
      <c r="L2" s="93"/>
      <c r="M2" s="93"/>
      <c r="N2" s="93"/>
      <c r="O2" s="93"/>
      <c r="P2" s="93"/>
      <c r="Q2" s="93"/>
      <c r="T2" s="7"/>
      <c r="U2" s="7"/>
      <c r="V2" s="7"/>
      <c r="W2" s="7"/>
      <c r="X2" s="7"/>
      <c r="Y2" s="7"/>
      <c r="Z2" s="8"/>
      <c r="AA2" s="8"/>
      <c r="AB2" s="8"/>
      <c r="AC2" s="8"/>
      <c r="AD2" s="8"/>
      <c r="AE2" s="8"/>
      <c r="AF2" s="8"/>
      <c r="AG2" s="9"/>
      <c r="AH2" s="8"/>
      <c r="AN2" s="27"/>
    </row>
    <row r="3" spans="1:43" ht="29.25" customHeight="1" x14ac:dyDescent="0.2">
      <c r="C3" s="92"/>
      <c r="D3" s="92"/>
      <c r="E3" s="92"/>
      <c r="F3" s="92"/>
      <c r="G3" s="92"/>
      <c r="H3" s="6"/>
      <c r="I3" s="6"/>
      <c r="K3" s="93"/>
      <c r="L3" s="93"/>
      <c r="M3" s="93"/>
      <c r="N3" s="93"/>
      <c r="O3" s="93"/>
      <c r="P3" s="93"/>
      <c r="Q3" s="93"/>
      <c r="T3" s="7"/>
      <c r="U3" s="7"/>
      <c r="V3" s="7"/>
      <c r="W3" s="7"/>
      <c r="X3" s="7"/>
      <c r="Y3" s="7"/>
      <c r="Z3" s="9"/>
      <c r="AA3" s="9"/>
      <c r="AB3" s="9"/>
      <c r="AC3" s="9"/>
      <c r="AD3" s="9"/>
      <c r="AE3" s="9"/>
      <c r="AF3" s="9"/>
      <c r="AG3" s="9"/>
      <c r="AH3" s="9"/>
      <c r="AN3" s="27"/>
    </row>
    <row r="4" spans="1:43" ht="19.5" customHeight="1" x14ac:dyDescent="0.25">
      <c r="C4" s="94" t="s">
        <v>3</v>
      </c>
      <c r="D4" s="94"/>
      <c r="E4" s="94"/>
      <c r="F4" s="94"/>
      <c r="G4" s="94"/>
      <c r="H4" s="11"/>
      <c r="I4" s="11"/>
      <c r="K4" s="12" t="s">
        <v>132</v>
      </c>
      <c r="L4" s="12"/>
      <c r="M4" s="12"/>
      <c r="N4" s="12"/>
      <c r="O4" s="12"/>
      <c r="P4" s="12"/>
      <c r="Q4" s="12"/>
      <c r="T4" s="13"/>
      <c r="AB4" s="12"/>
      <c r="AC4" s="12"/>
      <c r="AH4" s="9"/>
      <c r="AN4" s="27"/>
    </row>
    <row r="5" spans="1:43" ht="15.75" x14ac:dyDescent="0.25">
      <c r="C5" s="14"/>
      <c r="D5" s="13"/>
      <c r="R5" s="15"/>
      <c r="S5" s="14"/>
      <c r="T5" s="13"/>
      <c r="AI5" s="5"/>
      <c r="AJ5" s="5"/>
      <c r="AK5" s="5"/>
      <c r="AL5" s="5"/>
      <c r="AM5" s="5"/>
      <c r="AN5" s="15"/>
    </row>
    <row r="6" spans="1:43" ht="12" hidden="1" customHeight="1" x14ac:dyDescent="0.2">
      <c r="C6" s="7"/>
      <c r="D6" s="7"/>
      <c r="E6" s="7"/>
      <c r="F6" s="7"/>
      <c r="G6" s="9"/>
      <c r="H6" s="95"/>
      <c r="I6" s="95"/>
      <c r="J6" s="95"/>
      <c r="K6" s="95"/>
      <c r="L6" s="95"/>
      <c r="M6" s="95"/>
      <c r="N6" s="95"/>
      <c r="O6" s="95"/>
    </row>
    <row r="7" spans="1:43" ht="17.25" hidden="1" customHeight="1" x14ac:dyDescent="0.2">
      <c r="C7" s="15"/>
      <c r="D7" s="16"/>
      <c r="E7" s="16"/>
      <c r="G7" s="15"/>
      <c r="H7" s="95"/>
      <c r="I7" s="95"/>
      <c r="J7" s="95"/>
      <c r="K7" s="95"/>
      <c r="L7" s="95"/>
      <c r="M7" s="95"/>
      <c r="N7" s="95"/>
      <c r="O7" s="95"/>
    </row>
    <row r="8" spans="1:43" ht="19.5" customHeight="1" x14ac:dyDescent="0.2">
      <c r="C8" s="13"/>
      <c r="D8" s="13"/>
      <c r="H8" s="95"/>
      <c r="I8" s="95"/>
      <c r="J8" s="95"/>
      <c r="K8" s="95"/>
      <c r="L8" s="95"/>
      <c r="M8" s="95"/>
      <c r="N8" s="95"/>
      <c r="O8" s="95"/>
    </row>
    <row r="9" spans="1:43" ht="15.75" x14ac:dyDescent="0.2">
      <c r="B9" s="33"/>
      <c r="C9" s="17"/>
      <c r="D9" s="17"/>
      <c r="E9" s="17"/>
      <c r="F9" s="17"/>
      <c r="G9" s="96" t="s">
        <v>4</v>
      </c>
      <c r="H9" s="96"/>
      <c r="I9" s="96"/>
      <c r="J9" s="96"/>
      <c r="K9" s="96"/>
      <c r="L9" s="96"/>
      <c r="M9" s="96"/>
      <c r="N9" s="9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3" ht="15.75" customHeight="1" x14ac:dyDescent="0.2">
      <c r="B10" s="18"/>
      <c r="C10" s="18"/>
      <c r="D10" s="18"/>
      <c r="E10" s="18"/>
      <c r="F10" s="18"/>
      <c r="G10" s="97" t="s">
        <v>34</v>
      </c>
      <c r="H10" s="97"/>
      <c r="I10" s="97"/>
      <c r="J10" s="97"/>
      <c r="K10" s="97"/>
      <c r="L10" s="97"/>
      <c r="M10" s="97"/>
      <c r="N10" s="97"/>
      <c r="O10" s="97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3" ht="15.75" x14ac:dyDescent="0.2">
      <c r="C11" s="19"/>
      <c r="D11" s="19"/>
      <c r="E11" s="19"/>
      <c r="F11" s="19"/>
      <c r="G11" s="19"/>
      <c r="H11" s="19"/>
      <c r="I11" s="19"/>
      <c r="J11" s="19" t="s">
        <v>144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3" x14ac:dyDescent="0.2">
      <c r="B12" s="34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 t="s">
        <v>129</v>
      </c>
      <c r="N12" s="20"/>
      <c r="O12" s="20"/>
      <c r="P12" s="20"/>
      <c r="Q12" s="20"/>
      <c r="AB12" s="20"/>
      <c r="AC12" s="20"/>
    </row>
    <row r="13" spans="1:43" s="21" customFormat="1" ht="18.75" customHeight="1" x14ac:dyDescent="0.2">
      <c r="A13" s="13"/>
      <c r="B13" s="98" t="s">
        <v>5</v>
      </c>
      <c r="C13" s="98" t="s">
        <v>6</v>
      </c>
      <c r="D13" s="98" t="s">
        <v>7</v>
      </c>
      <c r="E13" s="98" t="s">
        <v>8</v>
      </c>
      <c r="F13" s="98" t="s">
        <v>9</v>
      </c>
      <c r="G13" s="89" t="s">
        <v>10</v>
      </c>
      <c r="H13" s="98" t="s">
        <v>11</v>
      </c>
      <c r="I13" s="50"/>
      <c r="J13" s="105" t="s">
        <v>12</v>
      </c>
      <c r="K13" s="106"/>
      <c r="L13" s="106"/>
      <c r="M13" s="106"/>
      <c r="N13" s="107"/>
      <c r="O13" s="108" t="s">
        <v>13</v>
      </c>
      <c r="P13" s="109"/>
      <c r="Q13" s="98" t="s">
        <v>14</v>
      </c>
      <c r="R13" s="98" t="s">
        <v>8</v>
      </c>
      <c r="S13" s="98" t="s">
        <v>134</v>
      </c>
      <c r="T13" s="98" t="s">
        <v>10</v>
      </c>
      <c r="U13" s="98" t="s">
        <v>11</v>
      </c>
      <c r="V13" s="50"/>
      <c r="W13" s="50"/>
      <c r="X13" s="50"/>
      <c r="Y13" s="105" t="s">
        <v>12</v>
      </c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7"/>
      <c r="AK13" s="108" t="s">
        <v>13</v>
      </c>
      <c r="AL13" s="109"/>
      <c r="AM13" s="98" t="s">
        <v>32</v>
      </c>
      <c r="AN13" s="110" t="s">
        <v>142</v>
      </c>
      <c r="AO13" s="110" t="s">
        <v>143</v>
      </c>
    </row>
    <row r="14" spans="1:43" s="21" customFormat="1" ht="61.5" customHeight="1" x14ac:dyDescent="0.2">
      <c r="A14" s="37"/>
      <c r="B14" s="99"/>
      <c r="C14" s="99"/>
      <c r="D14" s="99"/>
      <c r="E14" s="99"/>
      <c r="F14" s="99"/>
      <c r="G14" s="90"/>
      <c r="H14" s="99"/>
      <c r="I14" s="47"/>
      <c r="J14" s="101" t="s">
        <v>133</v>
      </c>
      <c r="K14" s="104" t="s">
        <v>16</v>
      </c>
      <c r="L14" s="101" t="s">
        <v>17</v>
      </c>
      <c r="M14" s="101" t="s">
        <v>72</v>
      </c>
      <c r="N14" s="101" t="s">
        <v>73</v>
      </c>
      <c r="O14" s="101" t="s">
        <v>18</v>
      </c>
      <c r="P14" s="101" t="s">
        <v>19</v>
      </c>
      <c r="Q14" s="99"/>
      <c r="R14" s="99"/>
      <c r="S14" s="99"/>
      <c r="T14" s="99"/>
      <c r="U14" s="99"/>
      <c r="V14" s="47"/>
      <c r="W14" s="47"/>
      <c r="X14" s="47"/>
      <c r="Y14" s="101" t="s">
        <v>133</v>
      </c>
      <c r="Z14" s="104" t="s">
        <v>16</v>
      </c>
      <c r="AA14" s="101" t="s">
        <v>17</v>
      </c>
      <c r="AB14" s="101" t="s">
        <v>72</v>
      </c>
      <c r="AC14" s="101" t="s">
        <v>73</v>
      </c>
      <c r="AD14" s="104" t="s">
        <v>20</v>
      </c>
      <c r="AE14" s="104"/>
      <c r="AF14" s="104"/>
      <c r="AG14" s="104"/>
      <c r="AH14" s="104"/>
      <c r="AI14" s="104"/>
      <c r="AJ14" s="104"/>
      <c r="AK14" s="104" t="s">
        <v>18</v>
      </c>
      <c r="AL14" s="101" t="s">
        <v>19</v>
      </c>
      <c r="AM14" s="99"/>
      <c r="AN14" s="110"/>
      <c r="AO14" s="110"/>
      <c r="AQ14" s="21" t="s">
        <v>147</v>
      </c>
    </row>
    <row r="15" spans="1:43" s="21" customFormat="1" ht="36.75" customHeight="1" x14ac:dyDescent="0.2">
      <c r="A15" s="37"/>
      <c r="B15" s="99"/>
      <c r="C15" s="99"/>
      <c r="D15" s="99"/>
      <c r="E15" s="99"/>
      <c r="F15" s="99"/>
      <c r="G15" s="90"/>
      <c r="H15" s="99"/>
      <c r="I15" s="47"/>
      <c r="J15" s="102"/>
      <c r="K15" s="104"/>
      <c r="L15" s="102"/>
      <c r="M15" s="102"/>
      <c r="N15" s="102"/>
      <c r="O15" s="102"/>
      <c r="P15" s="102"/>
      <c r="Q15" s="99"/>
      <c r="R15" s="99"/>
      <c r="S15" s="99"/>
      <c r="T15" s="99"/>
      <c r="U15" s="99"/>
      <c r="V15" s="47"/>
      <c r="W15" s="47"/>
      <c r="X15" s="47"/>
      <c r="Y15" s="102"/>
      <c r="Z15" s="104"/>
      <c r="AA15" s="102"/>
      <c r="AB15" s="102"/>
      <c r="AC15" s="102"/>
      <c r="AD15" s="104" t="s">
        <v>31</v>
      </c>
      <c r="AE15" s="104"/>
      <c r="AF15" s="104"/>
      <c r="AG15" s="104" t="s">
        <v>138</v>
      </c>
      <c r="AH15" s="104" t="s">
        <v>139</v>
      </c>
      <c r="AI15" s="104" t="s">
        <v>140</v>
      </c>
      <c r="AJ15" s="104" t="s">
        <v>141</v>
      </c>
      <c r="AK15" s="104"/>
      <c r="AL15" s="102"/>
      <c r="AM15" s="99"/>
      <c r="AN15" s="110"/>
      <c r="AO15" s="110"/>
    </row>
    <row r="16" spans="1:43" s="21" customFormat="1" ht="41.25" customHeight="1" x14ac:dyDescent="0.2">
      <c r="A16" s="37"/>
      <c r="B16" s="100"/>
      <c r="C16" s="100"/>
      <c r="D16" s="100"/>
      <c r="E16" s="100"/>
      <c r="F16" s="100"/>
      <c r="G16" s="91"/>
      <c r="H16" s="100"/>
      <c r="I16" s="48"/>
      <c r="J16" s="103"/>
      <c r="K16" s="104"/>
      <c r="L16" s="103"/>
      <c r="M16" s="103"/>
      <c r="N16" s="103"/>
      <c r="O16" s="103"/>
      <c r="P16" s="103"/>
      <c r="Q16" s="100"/>
      <c r="R16" s="100"/>
      <c r="S16" s="100"/>
      <c r="T16" s="100"/>
      <c r="U16" s="100"/>
      <c r="V16" s="48"/>
      <c r="W16" s="48"/>
      <c r="X16" s="48"/>
      <c r="Y16" s="103"/>
      <c r="Z16" s="104"/>
      <c r="AA16" s="103"/>
      <c r="AB16" s="103"/>
      <c r="AC16" s="103"/>
      <c r="AD16" s="63" t="s">
        <v>135</v>
      </c>
      <c r="AE16" s="63" t="s">
        <v>136</v>
      </c>
      <c r="AF16" s="63" t="s">
        <v>137</v>
      </c>
      <c r="AG16" s="104"/>
      <c r="AH16" s="104"/>
      <c r="AI16" s="104"/>
      <c r="AJ16" s="104"/>
      <c r="AK16" s="104"/>
      <c r="AL16" s="103"/>
      <c r="AM16" s="100"/>
      <c r="AN16" s="110"/>
      <c r="AO16" s="110"/>
    </row>
    <row r="17" spans="1:43" s="21" customFormat="1" ht="18.75" customHeight="1" x14ac:dyDescent="0.2">
      <c r="A17" s="37"/>
      <c r="B17" s="29">
        <v>1</v>
      </c>
      <c r="C17" s="29">
        <v>2</v>
      </c>
      <c r="D17" s="29">
        <v>3</v>
      </c>
      <c r="E17" s="22">
        <v>4</v>
      </c>
      <c r="F17" s="29">
        <v>5</v>
      </c>
      <c r="G17" s="29">
        <v>6</v>
      </c>
      <c r="H17" s="22">
        <v>7</v>
      </c>
      <c r="I17" s="22"/>
      <c r="J17" s="29">
        <v>8</v>
      </c>
      <c r="K17" s="29">
        <v>9</v>
      </c>
      <c r="L17" s="22">
        <v>10</v>
      </c>
      <c r="M17" s="22">
        <v>10</v>
      </c>
      <c r="N17" s="22">
        <v>10</v>
      </c>
      <c r="O17" s="29">
        <v>11</v>
      </c>
      <c r="P17" s="29">
        <v>12</v>
      </c>
      <c r="Q17" s="22">
        <v>13</v>
      </c>
      <c r="R17" s="29">
        <v>14</v>
      </c>
      <c r="S17" s="29">
        <v>15</v>
      </c>
      <c r="T17" s="22">
        <v>16</v>
      </c>
      <c r="U17" s="29">
        <v>17</v>
      </c>
      <c r="V17" s="49"/>
      <c r="W17" s="49"/>
      <c r="X17" s="49"/>
      <c r="Y17" s="29">
        <v>18</v>
      </c>
      <c r="Z17" s="22">
        <v>19</v>
      </c>
      <c r="AA17" s="29">
        <v>20</v>
      </c>
      <c r="AB17" s="22">
        <v>10</v>
      </c>
      <c r="AC17" s="22">
        <v>10</v>
      </c>
      <c r="AD17" s="29">
        <v>21</v>
      </c>
      <c r="AE17" s="29">
        <v>22</v>
      </c>
      <c r="AF17" s="29">
        <v>23</v>
      </c>
      <c r="AG17" s="29">
        <v>24</v>
      </c>
      <c r="AH17" s="22">
        <v>25</v>
      </c>
      <c r="AI17" s="29">
        <v>26</v>
      </c>
      <c r="AJ17" s="29">
        <v>27</v>
      </c>
      <c r="AK17" s="22">
        <v>28</v>
      </c>
      <c r="AL17" s="29">
        <v>29</v>
      </c>
      <c r="AM17" s="29">
        <v>30</v>
      </c>
      <c r="AN17" s="22">
        <v>31</v>
      </c>
      <c r="AO17" s="29">
        <v>32</v>
      </c>
    </row>
    <row r="18" spans="1:43" s="36" customFormat="1" ht="21.75" customHeight="1" x14ac:dyDescent="0.2">
      <c r="A18" s="37" t="s">
        <v>54</v>
      </c>
      <c r="B18" s="62" t="s">
        <v>43</v>
      </c>
      <c r="C18" s="45">
        <v>0.5</v>
      </c>
      <c r="D18" s="39" t="s">
        <v>113</v>
      </c>
      <c r="E18" s="39" t="s">
        <v>58</v>
      </c>
      <c r="F18" s="24">
        <v>81229</v>
      </c>
      <c r="G18" s="24">
        <f t="shared" ref="G18" si="0">F18*C18</f>
        <v>40614.5</v>
      </c>
      <c r="H18" s="24">
        <f t="shared" ref="H18" si="1">G18*0.25</f>
        <v>10153.625</v>
      </c>
      <c r="I18" s="24">
        <f t="shared" ref="I18" si="2">G18+H18</f>
        <v>50768.125</v>
      </c>
      <c r="J18" s="24"/>
      <c r="K18" s="24"/>
      <c r="L18" s="24"/>
      <c r="M18" s="24"/>
      <c r="N18" s="24">
        <f t="shared" ref="N18" si="3">17697*100%*C18</f>
        <v>8848.5</v>
      </c>
      <c r="O18" s="24"/>
      <c r="P18" s="24">
        <f t="shared" ref="P18" si="4">(G18+H18)*10%</f>
        <v>5076.8125</v>
      </c>
      <c r="Q18" s="24">
        <f t="shared" ref="Q18" si="5">SUM(G18+H18+J18+K18+O18+P18+N18+L18+M18)</f>
        <v>64693.4375</v>
      </c>
      <c r="R18" s="25" t="str">
        <f t="shared" ref="R18" si="6">E18</f>
        <v>В2-3</v>
      </c>
      <c r="S18" s="24">
        <f t="shared" ref="S18" si="7">F18*2</f>
        <v>162458</v>
      </c>
      <c r="T18" s="24">
        <f>S18*C18</f>
        <v>81229</v>
      </c>
      <c r="U18" s="24">
        <f>T18*0.25</f>
        <v>20307.25</v>
      </c>
      <c r="V18" s="24">
        <f t="shared" ref="V18" si="8">T18+U18</f>
        <v>101536.25</v>
      </c>
      <c r="W18" s="24">
        <f t="shared" ref="W18" si="9">V18-I18</f>
        <v>50768.125</v>
      </c>
      <c r="X18" s="58">
        <f t="shared" ref="X18" si="10">W18/V18*100</f>
        <v>50</v>
      </c>
      <c r="Y18" s="24"/>
      <c r="Z18" s="24"/>
      <c r="AA18" s="24"/>
      <c r="AB18" s="24"/>
      <c r="AC18" s="24">
        <f>N18</f>
        <v>8848.5</v>
      </c>
      <c r="AD18" s="24"/>
      <c r="AE18" s="24"/>
      <c r="AF18" s="24"/>
      <c r="AG18" s="24"/>
      <c r="AH18" s="24"/>
      <c r="AI18" s="24"/>
      <c r="AJ18" s="24">
        <f>(T18+U18)*30%</f>
        <v>30460.875</v>
      </c>
      <c r="AK18" s="24"/>
      <c r="AL18" s="24">
        <f t="shared" ref="AL18" si="11">(T18+U18)*10%</f>
        <v>10153.625</v>
      </c>
      <c r="AM18" s="24">
        <f t="shared" ref="AM18" si="12">SUM(T18+U18+Y18+Z18+AG18+AH18+AI18+AJ18+AK18+AL18+AD18+AE18+AF18+AC18+AB18+AA18)</f>
        <v>150999.25</v>
      </c>
      <c r="AN18" s="25">
        <f t="shared" ref="AN18" si="13">Q18</f>
        <v>64693.4375</v>
      </c>
      <c r="AO18" s="25">
        <f t="shared" ref="AO18" si="14">AM18-AN18</f>
        <v>86305.8125</v>
      </c>
      <c r="AQ18" s="88">
        <f>T18+U18</f>
        <v>101536.25</v>
      </c>
    </row>
    <row r="19" spans="1:43" s="36" customFormat="1" ht="21.75" customHeight="1" x14ac:dyDescent="0.2">
      <c r="A19" s="37" t="s">
        <v>87</v>
      </c>
      <c r="B19" s="62" t="s">
        <v>43</v>
      </c>
      <c r="C19" s="45">
        <v>0.5</v>
      </c>
      <c r="D19" s="39" t="s">
        <v>113</v>
      </c>
      <c r="E19" s="39" t="s">
        <v>58</v>
      </c>
      <c r="F19" s="24">
        <v>81229</v>
      </c>
      <c r="G19" s="24">
        <f>F19*C19</f>
        <v>40614.5</v>
      </c>
      <c r="H19" s="24">
        <f>G19*0.25</f>
        <v>10153.625</v>
      </c>
      <c r="I19" s="24">
        <f>G19+H19</f>
        <v>50768.125</v>
      </c>
      <c r="J19" s="24"/>
      <c r="K19" s="24"/>
      <c r="L19" s="24"/>
      <c r="M19" s="24"/>
      <c r="N19" s="24">
        <f>17697*100%*C19</f>
        <v>8848.5</v>
      </c>
      <c r="O19" s="24"/>
      <c r="P19" s="24">
        <f>(G19+H19)*10%</f>
        <v>5076.8125</v>
      </c>
      <c r="Q19" s="24">
        <f>SUM(G19+H19+J19+K19+O19+P19+N19+L19+M19)</f>
        <v>64693.4375</v>
      </c>
      <c r="R19" s="25" t="str">
        <f>E19</f>
        <v>В2-3</v>
      </c>
      <c r="S19" s="24">
        <f>F19*2</f>
        <v>162458</v>
      </c>
      <c r="T19" s="24">
        <f>S19*C19</f>
        <v>81229</v>
      </c>
      <c r="U19" s="24">
        <f>T19*0.25</f>
        <v>20307.25</v>
      </c>
      <c r="V19" s="24">
        <f>T19+U19</f>
        <v>101536.25</v>
      </c>
      <c r="W19" s="24">
        <f>V19-I19</f>
        <v>50768.125</v>
      </c>
      <c r="X19" s="51">
        <f>W19/V19*100</f>
        <v>50</v>
      </c>
      <c r="Y19" s="24"/>
      <c r="Z19" s="24"/>
      <c r="AA19" s="24"/>
      <c r="AB19" s="24"/>
      <c r="AC19" s="24">
        <f>N19</f>
        <v>8848.5</v>
      </c>
      <c r="AD19" s="24"/>
      <c r="AE19" s="24"/>
      <c r="AF19" s="24"/>
      <c r="AG19" s="24"/>
      <c r="AH19" s="24"/>
      <c r="AI19" s="24"/>
      <c r="AJ19" s="24">
        <f>(T19+U19)*30%</f>
        <v>30460.875</v>
      </c>
      <c r="AK19" s="24"/>
      <c r="AL19" s="24">
        <f>(T19+U19)*10%</f>
        <v>10153.625</v>
      </c>
      <c r="AM19" s="24">
        <f>SUM(T19+U19+Y19+Z19+AG19+AH19+AI19+AJ19+AK19+AL19+AD19+AE19+AF19+AC19+AB19+AA19)</f>
        <v>150999.25</v>
      </c>
      <c r="AN19" s="25">
        <f>Q19</f>
        <v>64693.4375</v>
      </c>
      <c r="AO19" s="25">
        <f>AM19-AN19</f>
        <v>86305.8125</v>
      </c>
      <c r="AQ19" s="88">
        <f t="shared" ref="AQ19:AQ27" si="15">T19+U19</f>
        <v>101536.25</v>
      </c>
    </row>
    <row r="20" spans="1:43" s="36" customFormat="1" ht="21.75" customHeight="1" x14ac:dyDescent="0.2">
      <c r="A20" s="37" t="s">
        <v>55</v>
      </c>
      <c r="B20" s="61" t="s">
        <v>43</v>
      </c>
      <c r="C20" s="45">
        <v>1</v>
      </c>
      <c r="D20" s="39" t="s">
        <v>59</v>
      </c>
      <c r="E20" s="39" t="s">
        <v>63</v>
      </c>
      <c r="F20" s="24">
        <v>76628</v>
      </c>
      <c r="G20" s="24">
        <f>F20*C20</f>
        <v>76628</v>
      </c>
      <c r="H20" s="24">
        <f>G20*0.25</f>
        <v>19157</v>
      </c>
      <c r="I20" s="24">
        <f>G20+H20</f>
        <v>95785</v>
      </c>
      <c r="J20" s="24"/>
      <c r="K20" s="24"/>
      <c r="L20" s="24"/>
      <c r="M20" s="24"/>
      <c r="N20" s="24">
        <f>17697*100%*C20</f>
        <v>17697</v>
      </c>
      <c r="O20" s="24"/>
      <c r="P20" s="24">
        <f>(G20+H20)*10%</f>
        <v>9578.5</v>
      </c>
      <c r="Q20" s="24">
        <f>SUM(G20+H20+J20+K20+O20+P20+N20+L20+M20)</f>
        <v>123060.5</v>
      </c>
      <c r="R20" s="25" t="str">
        <f>E20</f>
        <v>В2-4</v>
      </c>
      <c r="S20" s="24">
        <f>F20*2</f>
        <v>153256</v>
      </c>
      <c r="T20" s="24">
        <f>S20*C20</f>
        <v>153256</v>
      </c>
      <c r="U20" s="24">
        <f>T20*0.25</f>
        <v>38314</v>
      </c>
      <c r="V20" s="24">
        <f>T20+U20</f>
        <v>191570</v>
      </c>
      <c r="W20" s="24">
        <f>V20-I20</f>
        <v>95785</v>
      </c>
      <c r="X20" s="51">
        <f>W20/V20*100</f>
        <v>50</v>
      </c>
      <c r="Y20" s="24"/>
      <c r="Z20" s="24"/>
      <c r="AA20" s="24"/>
      <c r="AB20" s="24"/>
      <c r="AC20" s="24">
        <f>N20</f>
        <v>17697</v>
      </c>
      <c r="AD20" s="24"/>
      <c r="AE20" s="24"/>
      <c r="AF20" s="24"/>
      <c r="AG20" s="24"/>
      <c r="AH20" s="24"/>
      <c r="AI20" s="24"/>
      <c r="AJ20" s="24"/>
      <c r="AK20" s="24"/>
      <c r="AL20" s="24">
        <f>(T20+U20)*10%</f>
        <v>19157</v>
      </c>
      <c r="AM20" s="24">
        <f>SUM(T20+U20+Y20+Z20+AG20+AH20+AI20+AJ20+AK20+AL20+AD20+AE20+AF20+AC20+AB20+AA20)</f>
        <v>228424</v>
      </c>
      <c r="AN20" s="25">
        <f>Q20</f>
        <v>123060.5</v>
      </c>
      <c r="AO20" s="25">
        <f>AM20-AN20</f>
        <v>105363.5</v>
      </c>
      <c r="AQ20" s="88">
        <f t="shared" si="15"/>
        <v>191570</v>
      </c>
    </row>
    <row r="21" spans="1:43" s="36" customFormat="1" ht="21.75" customHeight="1" x14ac:dyDescent="0.2">
      <c r="A21" s="37" t="s">
        <v>55</v>
      </c>
      <c r="B21" s="61" t="s">
        <v>89</v>
      </c>
      <c r="C21" s="45">
        <v>1</v>
      </c>
      <c r="D21" s="39" t="s">
        <v>59</v>
      </c>
      <c r="E21" s="39" t="s">
        <v>100</v>
      </c>
      <c r="F21" s="24">
        <v>68133</v>
      </c>
      <c r="G21" s="24">
        <f>F21*C21</f>
        <v>68133</v>
      </c>
      <c r="H21" s="24">
        <f>G21*0.25</f>
        <v>17033.25</v>
      </c>
      <c r="I21" s="24">
        <f>G21+H21</f>
        <v>85166.25</v>
      </c>
      <c r="J21" s="24"/>
      <c r="K21" s="24"/>
      <c r="L21" s="24"/>
      <c r="M21" s="24"/>
      <c r="N21" s="24"/>
      <c r="O21" s="24"/>
      <c r="P21" s="24">
        <f>(G21+H21)*10%</f>
        <v>8516.625</v>
      </c>
      <c r="Q21" s="24">
        <f>SUM(G21+H21+J21+K21+O21+P21+N21+L21+M21)</f>
        <v>93682.875</v>
      </c>
      <c r="R21" s="25" t="str">
        <f>E21</f>
        <v>В3-4</v>
      </c>
      <c r="S21" s="24">
        <f>F21*2</f>
        <v>136266</v>
      </c>
      <c r="T21" s="24">
        <f>S21*C21</f>
        <v>136266</v>
      </c>
      <c r="U21" s="24">
        <f>T21*0.25</f>
        <v>34066.5</v>
      </c>
      <c r="V21" s="24">
        <f>T21+U21</f>
        <v>170332.5</v>
      </c>
      <c r="W21" s="24">
        <f>V21-I21</f>
        <v>85166.25</v>
      </c>
      <c r="X21" s="51">
        <f>W21/V21*100</f>
        <v>50</v>
      </c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>
        <f>(T21+U21)*10%</f>
        <v>17033.25</v>
      </c>
      <c r="AM21" s="24">
        <f>SUM(T21+U21+Y21+Z21+AG21+AH21+AI21+AJ21+AK21+AL21+AD21+AE21+AF21+AC21+AB21+AA21)</f>
        <v>187365.75</v>
      </c>
      <c r="AN21" s="25">
        <f>Q21</f>
        <v>93682.875</v>
      </c>
      <c r="AO21" s="25">
        <f>AM21-AN21</f>
        <v>93682.875</v>
      </c>
      <c r="AQ21" s="88">
        <f t="shared" si="15"/>
        <v>170332.5</v>
      </c>
    </row>
    <row r="22" spans="1:43" s="36" customFormat="1" ht="21" customHeight="1" x14ac:dyDescent="0.2">
      <c r="A22" s="37"/>
      <c r="B22" s="28" t="s">
        <v>25</v>
      </c>
      <c r="C22" s="46">
        <f>SUM(C18:C21)</f>
        <v>3</v>
      </c>
      <c r="D22" s="40"/>
      <c r="E22" s="40"/>
      <c r="F22" s="26">
        <f>SUM(F18:F21)</f>
        <v>307219</v>
      </c>
      <c r="G22" s="26">
        <f>SUM(G18:G21)</f>
        <v>225990</v>
      </c>
      <c r="H22" s="26">
        <f>SUM(H18:H21)</f>
        <v>56497.5</v>
      </c>
      <c r="I22" s="26"/>
      <c r="J22" s="26">
        <f t="shared" ref="J22:Q22" si="16">SUM(J18:J21)</f>
        <v>0</v>
      </c>
      <c r="K22" s="26">
        <f t="shared" si="16"/>
        <v>0</v>
      </c>
      <c r="L22" s="26">
        <f t="shared" si="16"/>
        <v>0</v>
      </c>
      <c r="M22" s="26">
        <f t="shared" si="16"/>
        <v>0</v>
      </c>
      <c r="N22" s="26">
        <f>SUM(N18:N21)</f>
        <v>35394</v>
      </c>
      <c r="O22" s="26">
        <f t="shared" si="16"/>
        <v>0</v>
      </c>
      <c r="P22" s="26">
        <f t="shared" si="16"/>
        <v>28248.75</v>
      </c>
      <c r="Q22" s="26">
        <f t="shared" si="16"/>
        <v>346130.25</v>
      </c>
      <c r="R22" s="25"/>
      <c r="S22" s="26">
        <f>SUM(S18:S21)</f>
        <v>614438</v>
      </c>
      <c r="T22" s="26">
        <f>SUM(T18:T21)</f>
        <v>451980</v>
      </c>
      <c r="U22" s="26">
        <f>SUM(U18:U21)</f>
        <v>112995</v>
      </c>
      <c r="V22" s="26"/>
      <c r="W22" s="26"/>
      <c r="X22" s="26"/>
      <c r="Y22" s="26">
        <f t="shared" ref="Y22:AK22" si="17">SUM(Y18:Y21)</f>
        <v>0</v>
      </c>
      <c r="Z22" s="26">
        <f t="shared" si="17"/>
        <v>0</v>
      </c>
      <c r="AA22" s="26">
        <f t="shared" si="17"/>
        <v>0</v>
      </c>
      <c r="AB22" s="26">
        <f t="shared" si="17"/>
        <v>0</v>
      </c>
      <c r="AC22" s="26">
        <f t="shared" si="17"/>
        <v>35394</v>
      </c>
      <c r="AD22" s="26">
        <f t="shared" si="17"/>
        <v>0</v>
      </c>
      <c r="AE22" s="26">
        <f t="shared" si="17"/>
        <v>0</v>
      </c>
      <c r="AF22" s="26">
        <f t="shared" si="17"/>
        <v>0</v>
      </c>
      <c r="AG22" s="26">
        <f t="shared" si="17"/>
        <v>0</v>
      </c>
      <c r="AH22" s="26">
        <f t="shared" si="17"/>
        <v>0</v>
      </c>
      <c r="AI22" s="26">
        <f t="shared" si="17"/>
        <v>0</v>
      </c>
      <c r="AJ22" s="26">
        <f t="shared" si="17"/>
        <v>60921.75</v>
      </c>
      <c r="AK22" s="26">
        <f t="shared" si="17"/>
        <v>0</v>
      </c>
      <c r="AL22" s="26">
        <f>SUM(AL18:AL21)</f>
        <v>56497.5</v>
      </c>
      <c r="AM22" s="26">
        <f>SUM(AM18:AM21)</f>
        <v>717788.25</v>
      </c>
      <c r="AN22" s="26">
        <f t="shared" ref="AN22:AO22" si="18">SUM(AN18:AN21)</f>
        <v>346130.25</v>
      </c>
      <c r="AO22" s="26">
        <f t="shared" si="18"/>
        <v>371658</v>
      </c>
    </row>
    <row r="23" spans="1:43" s="36" customFormat="1" ht="21" customHeight="1" x14ac:dyDescent="0.2">
      <c r="A23" s="37" t="s">
        <v>126</v>
      </c>
      <c r="B23" s="30" t="s">
        <v>92</v>
      </c>
      <c r="C23" s="45">
        <v>1</v>
      </c>
      <c r="D23" s="39" t="s">
        <v>113</v>
      </c>
      <c r="E23" s="39" t="s">
        <v>70</v>
      </c>
      <c r="F23" s="24">
        <v>60701</v>
      </c>
      <c r="G23" s="24">
        <f>F23*C23</f>
        <v>60701</v>
      </c>
      <c r="H23" s="24"/>
      <c r="I23" s="24">
        <f>G23+H23</f>
        <v>60701</v>
      </c>
      <c r="J23" s="24"/>
      <c r="K23" s="24"/>
      <c r="L23" s="24"/>
      <c r="M23" s="24"/>
      <c r="N23" s="24"/>
      <c r="O23" s="24"/>
      <c r="P23" s="24">
        <f>(G23+H23)*10%</f>
        <v>6070.1</v>
      </c>
      <c r="Q23" s="24">
        <f>SUM(G23+H23+J23+K23+O23+P23+N23+L23+M23)</f>
        <v>66771.100000000006</v>
      </c>
      <c r="R23" s="25" t="str">
        <f>E23</f>
        <v>С3</v>
      </c>
      <c r="S23" s="24">
        <f>F23*1.71</f>
        <v>103798.70999999999</v>
      </c>
      <c r="T23" s="24">
        <f>S23*C23</f>
        <v>103798.70999999999</v>
      </c>
      <c r="U23" s="24"/>
      <c r="V23" s="24">
        <f>T23+U23</f>
        <v>103798.70999999999</v>
      </c>
      <c r="W23" s="24">
        <f>V23-I23</f>
        <v>43097.709999999992</v>
      </c>
      <c r="X23" s="51">
        <f>W23/V23*100</f>
        <v>41.520467836257311</v>
      </c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>
        <f>(T23+U23)*10%</f>
        <v>10379.870999999999</v>
      </c>
      <c r="AM23" s="24">
        <f>SUM(T23+U23+Y23+Z23+AG23+AH23+AI23+AJ23+AK23+AL23+AD23+AE23+AF23+AA23)</f>
        <v>114178.58099999999</v>
      </c>
      <c r="AN23" s="25">
        <f>Q23</f>
        <v>66771.100000000006</v>
      </c>
      <c r="AO23" s="25">
        <f>AM23-AN23</f>
        <v>47407.480999999985</v>
      </c>
      <c r="AQ23" s="88">
        <f t="shared" si="15"/>
        <v>103798.70999999999</v>
      </c>
    </row>
    <row r="24" spans="1:43" s="36" customFormat="1" ht="21" customHeight="1" x14ac:dyDescent="0.2">
      <c r="A24" s="37" t="s">
        <v>103</v>
      </c>
      <c r="B24" s="30" t="s">
        <v>93</v>
      </c>
      <c r="C24" s="45">
        <v>1</v>
      </c>
      <c r="D24" s="39" t="s">
        <v>56</v>
      </c>
      <c r="E24" s="39" t="s">
        <v>70</v>
      </c>
      <c r="F24" s="24">
        <v>65125</v>
      </c>
      <c r="G24" s="24">
        <f>F24*C24</f>
        <v>65125</v>
      </c>
      <c r="H24" s="24"/>
      <c r="I24" s="24">
        <f>G24+H24</f>
        <v>65125</v>
      </c>
      <c r="J24" s="24"/>
      <c r="K24" s="24"/>
      <c r="L24" s="24"/>
      <c r="M24" s="24"/>
      <c r="N24" s="24"/>
      <c r="O24" s="24"/>
      <c r="P24" s="24">
        <f>(G24+H24)*10%</f>
        <v>6512.5</v>
      </c>
      <c r="Q24" s="24">
        <f>SUM(G24+H24+J24+K24+O24+P24+N24+L24+M24)</f>
        <v>71637.5</v>
      </c>
      <c r="R24" s="25" t="str">
        <f>E24</f>
        <v>С3</v>
      </c>
      <c r="S24" s="24">
        <f>F24*1.71</f>
        <v>111363.75</v>
      </c>
      <c r="T24" s="24">
        <f>S24*C24</f>
        <v>111363.75</v>
      </c>
      <c r="U24" s="24"/>
      <c r="V24" s="24">
        <f>T24+U24</f>
        <v>111363.75</v>
      </c>
      <c r="W24" s="24">
        <f>V24-I24</f>
        <v>46238.75</v>
      </c>
      <c r="X24" s="51">
        <f>W24/V24*100</f>
        <v>41.520467836257311</v>
      </c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>
        <f>(T24+U24)*10%</f>
        <v>11136.375</v>
      </c>
      <c r="AM24" s="24">
        <f>SUM(T24+U24+Y24+Z24+AG24+AH24+AI24+AJ24+AK24+AL24+AD24+AE24+AF24+AA24)</f>
        <v>122500.125</v>
      </c>
      <c r="AN24" s="25">
        <f>Q24</f>
        <v>71637.5</v>
      </c>
      <c r="AO24" s="25">
        <f>AM24-AN24</f>
        <v>50862.625</v>
      </c>
      <c r="AQ24" s="88">
        <f t="shared" si="15"/>
        <v>111363.75</v>
      </c>
    </row>
    <row r="25" spans="1:43" s="36" customFormat="1" ht="25.5" customHeight="1" x14ac:dyDescent="0.2">
      <c r="A25" s="37"/>
      <c r="B25" s="28" t="s">
        <v>26</v>
      </c>
      <c r="C25" s="46">
        <f>SUM(C23:C24)</f>
        <v>2</v>
      </c>
      <c r="D25" s="40"/>
      <c r="E25" s="40"/>
      <c r="F25" s="26">
        <f>SUM(F23:F24)</f>
        <v>125826</v>
      </c>
      <c r="G25" s="26">
        <f>SUM(G23:G24)</f>
        <v>125826</v>
      </c>
      <c r="H25" s="26">
        <f>SUM(H23:H24)</f>
        <v>0</v>
      </c>
      <c r="I25" s="26"/>
      <c r="J25" s="26">
        <f t="shared" ref="J25:Q25" si="19">SUM(J23:J24)</f>
        <v>0</v>
      </c>
      <c r="K25" s="26">
        <f t="shared" si="19"/>
        <v>0</v>
      </c>
      <c r="L25" s="26">
        <f t="shared" si="19"/>
        <v>0</v>
      </c>
      <c r="M25" s="26">
        <f t="shared" si="19"/>
        <v>0</v>
      </c>
      <c r="N25" s="26">
        <f t="shared" si="19"/>
        <v>0</v>
      </c>
      <c r="O25" s="26">
        <f t="shared" si="19"/>
        <v>0</v>
      </c>
      <c r="P25" s="26">
        <f t="shared" si="19"/>
        <v>12582.6</v>
      </c>
      <c r="Q25" s="26">
        <f t="shared" si="19"/>
        <v>138408.6</v>
      </c>
      <c r="R25" s="25"/>
      <c r="S25" s="26">
        <f>SUM(S23:S24)</f>
        <v>215162.46</v>
      </c>
      <c r="T25" s="26">
        <f>SUM(T23:T24)</f>
        <v>215162.46</v>
      </c>
      <c r="U25" s="26">
        <f>SUM(U23:U24)</f>
        <v>0</v>
      </c>
      <c r="V25" s="26"/>
      <c r="W25" s="26"/>
      <c r="X25" s="26"/>
      <c r="Y25" s="26">
        <f t="shared" ref="Y25:AK25" si="20">SUM(Y23:Y24)</f>
        <v>0</v>
      </c>
      <c r="Z25" s="26">
        <f t="shared" si="20"/>
        <v>0</v>
      </c>
      <c r="AA25" s="26">
        <f t="shared" si="20"/>
        <v>0</v>
      </c>
      <c r="AB25" s="26">
        <f t="shared" si="20"/>
        <v>0</v>
      </c>
      <c r="AC25" s="26">
        <f t="shared" si="20"/>
        <v>0</v>
      </c>
      <c r="AD25" s="26">
        <f t="shared" si="20"/>
        <v>0</v>
      </c>
      <c r="AE25" s="26">
        <f t="shared" si="20"/>
        <v>0</v>
      </c>
      <c r="AF25" s="26">
        <f t="shared" si="20"/>
        <v>0</v>
      </c>
      <c r="AG25" s="26">
        <f t="shared" si="20"/>
        <v>0</v>
      </c>
      <c r="AH25" s="26">
        <f t="shared" si="20"/>
        <v>0</v>
      </c>
      <c r="AI25" s="26">
        <f t="shared" si="20"/>
        <v>0</v>
      </c>
      <c r="AJ25" s="26">
        <f t="shared" si="20"/>
        <v>0</v>
      </c>
      <c r="AK25" s="26">
        <f t="shared" si="20"/>
        <v>0</v>
      </c>
      <c r="AL25" s="26">
        <f>SUM(AL23:AL24)</f>
        <v>21516.245999999999</v>
      </c>
      <c r="AM25" s="26">
        <f t="shared" ref="AM25:AO25" si="21">SUM(AM23:AM24)</f>
        <v>236678.70600000001</v>
      </c>
      <c r="AN25" s="26">
        <f t="shared" si="21"/>
        <v>138408.6</v>
      </c>
      <c r="AO25" s="26">
        <f t="shared" si="21"/>
        <v>98270.105999999985</v>
      </c>
    </row>
    <row r="26" spans="1:43" s="36" customFormat="1" ht="21" customHeight="1" x14ac:dyDescent="0.2">
      <c r="A26" s="37" t="s">
        <v>51</v>
      </c>
      <c r="B26" s="30" t="s">
        <v>96</v>
      </c>
      <c r="C26" s="45">
        <v>1</v>
      </c>
      <c r="D26" s="39" t="s">
        <v>59</v>
      </c>
      <c r="E26" s="39" t="s">
        <v>75</v>
      </c>
      <c r="F26" s="24">
        <v>55215</v>
      </c>
      <c r="G26" s="24">
        <f>F26*C26</f>
        <v>55215</v>
      </c>
      <c r="H26" s="24"/>
      <c r="I26" s="24">
        <f>G26+H26</f>
        <v>55215</v>
      </c>
      <c r="J26" s="24"/>
      <c r="K26" s="24"/>
      <c r="L26" s="24"/>
      <c r="M26" s="24"/>
      <c r="N26" s="24"/>
      <c r="O26" s="24"/>
      <c r="P26" s="24">
        <f>(G26+H26)*10%</f>
        <v>5521.5</v>
      </c>
      <c r="Q26" s="24">
        <f>SUM(G26+H26+J26+K26+O26+P26+N26)</f>
        <v>60736.5</v>
      </c>
      <c r="R26" s="25" t="str">
        <f>E26</f>
        <v>D1</v>
      </c>
      <c r="S26" s="24">
        <f>F26*1.71</f>
        <v>94417.65</v>
      </c>
      <c r="T26" s="24">
        <f>S26*C26</f>
        <v>94417.65</v>
      </c>
      <c r="U26" s="24"/>
      <c r="V26" s="24">
        <f>T26+U26</f>
        <v>94417.65</v>
      </c>
      <c r="W26" s="24">
        <f>V26-I26</f>
        <v>39202.649999999994</v>
      </c>
      <c r="X26" s="51">
        <f>W26/V26*100</f>
        <v>41.520467836257311</v>
      </c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>
        <f>(T26+U26)*10%</f>
        <v>9441.7649999999994</v>
      </c>
      <c r="AM26" s="24">
        <f>SUM(T26+U26+Y26+Z26+AG26+AH26+AI26+AJ26+AK26+AL26+AD26+AE26+AF26+AA26)</f>
        <v>103859.41499999999</v>
      </c>
      <c r="AN26" s="25">
        <f>Q26</f>
        <v>60736.5</v>
      </c>
      <c r="AO26" s="25">
        <f>AM26-AN26</f>
        <v>43122.914999999994</v>
      </c>
      <c r="AQ26" s="88">
        <f t="shared" si="15"/>
        <v>94417.65</v>
      </c>
    </row>
    <row r="27" spans="1:43" s="36" customFormat="1" ht="20.25" customHeight="1" x14ac:dyDescent="0.2">
      <c r="A27" s="37" t="s">
        <v>105</v>
      </c>
      <c r="B27" s="30" t="s">
        <v>98</v>
      </c>
      <c r="C27" s="45">
        <v>0.5</v>
      </c>
      <c r="D27" s="39" t="s">
        <v>59</v>
      </c>
      <c r="E27" s="39" t="s">
        <v>75</v>
      </c>
      <c r="F27" s="24">
        <v>55215</v>
      </c>
      <c r="G27" s="24">
        <f>F27*C27</f>
        <v>27607.5</v>
      </c>
      <c r="H27" s="24"/>
      <c r="I27" s="24">
        <f>G27+H27</f>
        <v>27607.5</v>
      </c>
      <c r="J27" s="24"/>
      <c r="K27" s="24"/>
      <c r="L27" s="24"/>
      <c r="M27" s="24"/>
      <c r="N27" s="24"/>
      <c r="O27" s="24"/>
      <c r="P27" s="24">
        <f>(G27+H27)*10%</f>
        <v>2760.75</v>
      </c>
      <c r="Q27" s="24">
        <f>SUM(G27+H27+J27+K27+O27+P27+N27)</f>
        <v>30368.25</v>
      </c>
      <c r="R27" s="25" t="str">
        <f>E27</f>
        <v>D1</v>
      </c>
      <c r="S27" s="24">
        <f>F27*1.71</f>
        <v>94417.65</v>
      </c>
      <c r="T27" s="24">
        <f>S27*C27</f>
        <v>47208.824999999997</v>
      </c>
      <c r="U27" s="24"/>
      <c r="V27" s="24">
        <f>T27+U27</f>
        <v>47208.824999999997</v>
      </c>
      <c r="W27" s="24">
        <f>V27-I27</f>
        <v>19601.324999999997</v>
      </c>
      <c r="X27" s="51">
        <f>W27/V27*100</f>
        <v>41.520467836257311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>
        <f>(T27+U27)*10%</f>
        <v>4720.8824999999997</v>
      </c>
      <c r="AM27" s="24">
        <f>SUM(T27+U27+Y27+Z27+AG27+AH27+AI27+AJ27+AK27+AL27+AD27+AE27+AF27+AA27)</f>
        <v>51929.707499999997</v>
      </c>
      <c r="AN27" s="25">
        <f>Q27</f>
        <v>30368.25</v>
      </c>
      <c r="AO27" s="25">
        <f>AM27-AN27</f>
        <v>21561.457499999997</v>
      </c>
      <c r="AQ27" s="88">
        <f t="shared" si="15"/>
        <v>47208.824999999997</v>
      </c>
    </row>
    <row r="28" spans="1:43" s="36" customFormat="1" ht="21" hidden="1" customHeight="1" x14ac:dyDescent="0.2">
      <c r="A28" s="37" t="s">
        <v>106</v>
      </c>
      <c r="B28" s="30" t="s">
        <v>99</v>
      </c>
      <c r="C28" s="45">
        <v>0</v>
      </c>
      <c r="D28" s="39" t="s">
        <v>65</v>
      </c>
      <c r="E28" s="39" t="s">
        <v>75</v>
      </c>
      <c r="F28" s="24">
        <v>52737</v>
      </c>
      <c r="G28" s="24">
        <f>F28*C28</f>
        <v>0</v>
      </c>
      <c r="H28" s="24"/>
      <c r="I28" s="24">
        <f>G28+H28</f>
        <v>0</v>
      </c>
      <c r="J28" s="24"/>
      <c r="K28" s="24"/>
      <c r="L28" s="24"/>
      <c r="M28" s="24"/>
      <c r="N28" s="24"/>
      <c r="O28" s="24"/>
      <c r="P28" s="24">
        <f>(G28+H28)*10%</f>
        <v>0</v>
      </c>
      <c r="Q28" s="24">
        <f>SUM(G28+H28+J28+K28+O28+P28+N28)</f>
        <v>0</v>
      </c>
      <c r="R28" s="25" t="str">
        <f>E28</f>
        <v>D1</v>
      </c>
      <c r="S28" s="24">
        <f>F28*1.23</f>
        <v>64866.51</v>
      </c>
      <c r="T28" s="24">
        <f>S28*C28</f>
        <v>0</v>
      </c>
      <c r="U28" s="24"/>
      <c r="V28" s="24">
        <f>T28+U28</f>
        <v>0</v>
      </c>
      <c r="W28" s="24">
        <f>V28-I28</f>
        <v>0</v>
      </c>
      <c r="X28" s="51" t="e">
        <f>W28/V28*100</f>
        <v>#DIV/0!</v>
      </c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>
        <f>(T28+U28)*10%</f>
        <v>0</v>
      </c>
      <c r="AM28" s="24">
        <f>SUM(T28+U28+Y28+Z28+AG28+AH28+AI28+AJ28+AK28+AL28+AD28+AE28+AF28+AA28)</f>
        <v>0</v>
      </c>
      <c r="AN28" s="25">
        <f>Q28</f>
        <v>0</v>
      </c>
      <c r="AO28" s="25">
        <f>AM28-AN28</f>
        <v>0</v>
      </c>
    </row>
    <row r="29" spans="1:43" s="36" customFormat="1" ht="24" customHeight="1" x14ac:dyDescent="0.2">
      <c r="A29" s="37"/>
      <c r="B29" s="28" t="s">
        <v>27</v>
      </c>
      <c r="C29" s="46">
        <f>SUM(C26:C28)</f>
        <v>1.5</v>
      </c>
      <c r="D29" s="40"/>
      <c r="E29" s="40"/>
      <c r="F29" s="35">
        <f>SUM(F26:F28)</f>
        <v>163167</v>
      </c>
      <c r="G29" s="35">
        <f>SUM(G26:G28)</f>
        <v>82822.5</v>
      </c>
      <c r="H29" s="35">
        <f>SUM(H26:H28)</f>
        <v>0</v>
      </c>
      <c r="I29" s="35"/>
      <c r="J29" s="35">
        <f t="shared" ref="J29:Q29" si="22">SUM(J26:J28)</f>
        <v>0</v>
      </c>
      <c r="K29" s="35">
        <f t="shared" si="22"/>
        <v>0</v>
      </c>
      <c r="L29" s="35">
        <f t="shared" si="22"/>
        <v>0</v>
      </c>
      <c r="M29" s="35">
        <f t="shared" si="22"/>
        <v>0</v>
      </c>
      <c r="N29" s="35">
        <f t="shared" si="22"/>
        <v>0</v>
      </c>
      <c r="O29" s="35">
        <f t="shared" si="22"/>
        <v>0</v>
      </c>
      <c r="P29" s="35">
        <f t="shared" si="22"/>
        <v>8282.25</v>
      </c>
      <c r="Q29" s="35">
        <f t="shared" si="22"/>
        <v>91104.75</v>
      </c>
      <c r="R29" s="25"/>
      <c r="S29" s="35">
        <f>SUM(S26:S28)</f>
        <v>253701.81</v>
      </c>
      <c r="T29" s="35">
        <f>SUM(T26:T28)</f>
        <v>141626.47499999998</v>
      </c>
      <c r="U29" s="35">
        <f>SUM(U26:U28)</f>
        <v>0</v>
      </c>
      <c r="V29" s="35"/>
      <c r="W29" s="35"/>
      <c r="X29" s="35"/>
      <c r="Y29" s="35">
        <f t="shared" ref="Y29:AK29" si="23">SUM(Y26:Y28)</f>
        <v>0</v>
      </c>
      <c r="Z29" s="35">
        <f t="shared" si="23"/>
        <v>0</v>
      </c>
      <c r="AA29" s="35">
        <f t="shared" si="23"/>
        <v>0</v>
      </c>
      <c r="AB29" s="35">
        <f t="shared" si="23"/>
        <v>0</v>
      </c>
      <c r="AC29" s="35">
        <f t="shared" si="23"/>
        <v>0</v>
      </c>
      <c r="AD29" s="35">
        <f t="shared" si="23"/>
        <v>0</v>
      </c>
      <c r="AE29" s="35">
        <f t="shared" si="23"/>
        <v>0</v>
      </c>
      <c r="AF29" s="35">
        <f t="shared" si="23"/>
        <v>0</v>
      </c>
      <c r="AG29" s="35">
        <f t="shared" si="23"/>
        <v>0</v>
      </c>
      <c r="AH29" s="35">
        <f t="shared" si="23"/>
        <v>0</v>
      </c>
      <c r="AI29" s="35">
        <f t="shared" si="23"/>
        <v>0</v>
      </c>
      <c r="AJ29" s="35">
        <f t="shared" si="23"/>
        <v>0</v>
      </c>
      <c r="AK29" s="35">
        <f t="shared" si="23"/>
        <v>0</v>
      </c>
      <c r="AL29" s="35">
        <f>SUM(AL26:AL28)</f>
        <v>14162.647499999999</v>
      </c>
      <c r="AM29" s="35">
        <f>SUM(AM26:AM28)</f>
        <v>155789.1225</v>
      </c>
      <c r="AN29" s="35">
        <f>SUM(AN26:AN28)</f>
        <v>91104.75</v>
      </c>
      <c r="AO29" s="35">
        <f>SUM(AO26:AO28)</f>
        <v>64684.37249999999</v>
      </c>
    </row>
    <row r="30" spans="1:43" s="36" customFormat="1" ht="15" x14ac:dyDescent="0.2">
      <c r="A30" s="37" t="s">
        <v>103</v>
      </c>
      <c r="B30" s="30" t="s">
        <v>79</v>
      </c>
      <c r="C30" s="45">
        <v>0.25</v>
      </c>
      <c r="D30" s="39"/>
      <c r="E30" s="39">
        <v>2</v>
      </c>
      <c r="F30" s="24">
        <v>49729</v>
      </c>
      <c r="G30" s="24">
        <f>F30*C30</f>
        <v>12432.25</v>
      </c>
      <c r="H30" s="24"/>
      <c r="I30" s="24">
        <f>G30+H30</f>
        <v>12432.25</v>
      </c>
      <c r="J30" s="24"/>
      <c r="K30" s="24"/>
      <c r="L30" s="24"/>
      <c r="M30" s="24"/>
      <c r="N30" s="24"/>
      <c r="O30" s="24"/>
      <c r="P30" s="24">
        <f>(G30+H30)*10%</f>
        <v>1243.2250000000001</v>
      </c>
      <c r="Q30" s="24">
        <f>SUM(G30+H30+J30+K30+O30+P30+N30)</f>
        <v>13675.475</v>
      </c>
      <c r="R30" s="25">
        <f>E30</f>
        <v>2</v>
      </c>
      <c r="S30" s="24">
        <f>F30*1.71</f>
        <v>85036.59</v>
      </c>
      <c r="T30" s="24">
        <f>S30*C30</f>
        <v>21259.147499999999</v>
      </c>
      <c r="U30" s="24"/>
      <c r="V30" s="24">
        <f>T30+U30</f>
        <v>21259.147499999999</v>
      </c>
      <c r="W30" s="24">
        <f>V30-I30</f>
        <v>8826.8974999999991</v>
      </c>
      <c r="X30" s="51">
        <f>W30/V30*100</f>
        <v>41.520467836257311</v>
      </c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>
        <f>(T30+U30)*10%</f>
        <v>2125.9147499999999</v>
      </c>
      <c r="AM30" s="24">
        <f>SUM(T30+U30+Y30+Z30+AG30+AH30+AI30+AJ30+AK30+AL30+AD30+AE30+AF30+AA30)</f>
        <v>23385.062249999999</v>
      </c>
      <c r="AN30" s="25">
        <f>Q30</f>
        <v>13675.475</v>
      </c>
      <c r="AO30" s="25">
        <f>AM30-AN30</f>
        <v>9709.5872499999987</v>
      </c>
    </row>
    <row r="31" spans="1:43" s="36" customFormat="1" ht="15" x14ac:dyDescent="0.2">
      <c r="A31" s="37" t="s">
        <v>55</v>
      </c>
      <c r="B31" s="30" t="s">
        <v>79</v>
      </c>
      <c r="C31" s="45">
        <v>0.25</v>
      </c>
      <c r="D31" s="39"/>
      <c r="E31" s="39">
        <v>2</v>
      </c>
      <c r="F31" s="24">
        <v>49729</v>
      </c>
      <c r="G31" s="24">
        <f>F31*C31</f>
        <v>12432.25</v>
      </c>
      <c r="H31" s="24"/>
      <c r="I31" s="24">
        <f>G31+H31</f>
        <v>12432.25</v>
      </c>
      <c r="J31" s="24"/>
      <c r="K31" s="24"/>
      <c r="L31" s="24"/>
      <c r="M31" s="24"/>
      <c r="N31" s="24"/>
      <c r="O31" s="24"/>
      <c r="P31" s="24">
        <f>(G31+H31)*10%</f>
        <v>1243.2250000000001</v>
      </c>
      <c r="Q31" s="24">
        <f>SUM(G31+H31+J31+K31+O31+P31+N31)</f>
        <v>13675.475</v>
      </c>
      <c r="R31" s="25">
        <f>E31</f>
        <v>2</v>
      </c>
      <c r="S31" s="24">
        <f t="shared" ref="S31:S34" si="24">F31*1.71</f>
        <v>85036.59</v>
      </c>
      <c r="T31" s="24">
        <f t="shared" ref="T31:T34" si="25">S31*C31</f>
        <v>21259.147499999999</v>
      </c>
      <c r="U31" s="24"/>
      <c r="V31" s="24">
        <f>T31+U31</f>
        <v>21259.147499999999</v>
      </c>
      <c r="W31" s="24">
        <f>V31-I31</f>
        <v>8826.8974999999991</v>
      </c>
      <c r="X31" s="51">
        <f>W31/V31*100</f>
        <v>41.520467836257311</v>
      </c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>
        <f>(T31+U31)*10%</f>
        <v>2125.9147499999999</v>
      </c>
      <c r="AM31" s="24">
        <f t="shared" ref="AM31:AM34" si="26">SUM(T31+U31+Y31+Z31+AG31+AH31+AI31+AJ31+AK31+AL31+AD31+AE31+AF31+AA31)</f>
        <v>23385.062249999999</v>
      </c>
      <c r="AN31" s="25">
        <f t="shared" ref="AN31:AN34" si="27">Q31</f>
        <v>13675.475</v>
      </c>
      <c r="AO31" s="25">
        <f t="shared" ref="AO31:AO34" si="28">AM31-AN31</f>
        <v>9709.5872499999987</v>
      </c>
    </row>
    <row r="32" spans="1:43" s="36" customFormat="1" ht="15" x14ac:dyDescent="0.2">
      <c r="A32" s="37" t="s">
        <v>108</v>
      </c>
      <c r="B32" s="30" t="s">
        <v>80</v>
      </c>
      <c r="C32" s="45">
        <v>1</v>
      </c>
      <c r="D32" s="39"/>
      <c r="E32" s="39">
        <v>2</v>
      </c>
      <c r="F32" s="24">
        <v>49729</v>
      </c>
      <c r="G32" s="24">
        <f>F32*C32</f>
        <v>49729</v>
      </c>
      <c r="H32" s="24"/>
      <c r="I32" s="24">
        <f>G32+H32</f>
        <v>49729</v>
      </c>
      <c r="J32" s="24"/>
      <c r="K32" s="24">
        <f>C32*17697*30%</f>
        <v>5309.0999999999995</v>
      </c>
      <c r="L32" s="24"/>
      <c r="M32" s="24"/>
      <c r="N32" s="24"/>
      <c r="O32" s="24"/>
      <c r="P32" s="24">
        <f>(G32+H32)*10%</f>
        <v>4972.9000000000005</v>
      </c>
      <c r="Q32" s="24">
        <f>SUM(G32+H32+J32+K32+O32+P32+N32)</f>
        <v>60011</v>
      </c>
      <c r="R32" s="25">
        <f>E32</f>
        <v>2</v>
      </c>
      <c r="S32" s="24">
        <f t="shared" si="24"/>
        <v>85036.59</v>
      </c>
      <c r="T32" s="24">
        <f t="shared" si="25"/>
        <v>85036.59</v>
      </c>
      <c r="U32" s="24"/>
      <c r="V32" s="24">
        <f>T32+U32</f>
        <v>85036.59</v>
      </c>
      <c r="W32" s="24">
        <f>V32-I32</f>
        <v>35307.589999999997</v>
      </c>
      <c r="X32" s="51">
        <f>W32/V32*100</f>
        <v>41.520467836257311</v>
      </c>
      <c r="Y32" s="24"/>
      <c r="Z32" s="24">
        <f>C32*17697*30%</f>
        <v>5309.0999999999995</v>
      </c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>
        <f>(T32+U32)*10%</f>
        <v>8503.6589999999997</v>
      </c>
      <c r="AM32" s="24">
        <f t="shared" si="26"/>
        <v>98849.349000000002</v>
      </c>
      <c r="AN32" s="25">
        <f t="shared" si="27"/>
        <v>60011</v>
      </c>
      <c r="AO32" s="25">
        <f t="shared" si="28"/>
        <v>38838.349000000002</v>
      </c>
    </row>
    <row r="33" spans="1:43" s="36" customFormat="1" ht="15" x14ac:dyDescent="0.2">
      <c r="A33" s="37" t="s">
        <v>110</v>
      </c>
      <c r="B33" s="30" t="s">
        <v>81</v>
      </c>
      <c r="C33" s="45">
        <v>3</v>
      </c>
      <c r="D33" s="39"/>
      <c r="E33" s="39">
        <v>1</v>
      </c>
      <c r="F33" s="24">
        <v>49021</v>
      </c>
      <c r="G33" s="24">
        <f>F33*C33</f>
        <v>147063</v>
      </c>
      <c r="H33" s="24"/>
      <c r="I33" s="24">
        <f>G33+H33</f>
        <v>147063</v>
      </c>
      <c r="J33" s="24"/>
      <c r="K33" s="24">
        <f>C33*F33*32%</f>
        <v>47060.160000000003</v>
      </c>
      <c r="L33" s="24"/>
      <c r="M33" s="24"/>
      <c r="N33" s="24"/>
      <c r="O33" s="24"/>
      <c r="P33" s="24">
        <f>(G33+H33)*10%</f>
        <v>14706.300000000001</v>
      </c>
      <c r="Q33" s="24">
        <f>SUM(G33+H33+J33+K33+O33+P33+N33)</f>
        <v>208829.46</v>
      </c>
      <c r="R33" s="25">
        <f>E33</f>
        <v>1</v>
      </c>
      <c r="S33" s="24">
        <f t="shared" si="24"/>
        <v>83825.91</v>
      </c>
      <c r="T33" s="24">
        <f t="shared" si="25"/>
        <v>251477.73</v>
      </c>
      <c r="U33" s="24"/>
      <c r="V33" s="24">
        <f>T33+U33</f>
        <v>251477.73</v>
      </c>
      <c r="W33" s="24">
        <f>V33-I33</f>
        <v>104414.73000000001</v>
      </c>
      <c r="X33" s="51">
        <f>W33/V33*100</f>
        <v>41.520467836257311</v>
      </c>
      <c r="Y33" s="24"/>
      <c r="Z33" s="24">
        <f>C33*S33*32%</f>
        <v>80472.873600000006</v>
      </c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>
        <f>(T33+U33)*10%</f>
        <v>25147.773000000001</v>
      </c>
      <c r="AM33" s="24">
        <f t="shared" si="26"/>
        <v>357098.37660000002</v>
      </c>
      <c r="AN33" s="25">
        <f t="shared" si="27"/>
        <v>208829.46</v>
      </c>
      <c r="AO33" s="25">
        <f t="shared" si="28"/>
        <v>148268.91660000003</v>
      </c>
    </row>
    <row r="34" spans="1:43" s="36" customFormat="1" ht="15" x14ac:dyDescent="0.2">
      <c r="A34" s="37" t="s">
        <v>111</v>
      </c>
      <c r="B34" s="30" t="s">
        <v>88</v>
      </c>
      <c r="C34" s="45">
        <v>1</v>
      </c>
      <c r="D34" s="39"/>
      <c r="E34" s="39">
        <v>2</v>
      </c>
      <c r="F34" s="24">
        <v>49729</v>
      </c>
      <c r="G34" s="24">
        <f>F34*C34</f>
        <v>49729</v>
      </c>
      <c r="H34" s="24"/>
      <c r="I34" s="24">
        <f>G34+H34</f>
        <v>49729</v>
      </c>
      <c r="J34" s="24"/>
      <c r="K34" s="24"/>
      <c r="L34" s="24"/>
      <c r="M34" s="24"/>
      <c r="N34" s="24"/>
      <c r="O34" s="24"/>
      <c r="P34" s="24">
        <f>(G34+H34)*10%</f>
        <v>4972.9000000000005</v>
      </c>
      <c r="Q34" s="24">
        <f>SUM(G34+H34+J34+K34+O34+P34+N34)</f>
        <v>54701.9</v>
      </c>
      <c r="R34" s="25">
        <f>E34</f>
        <v>2</v>
      </c>
      <c r="S34" s="24">
        <f t="shared" si="24"/>
        <v>85036.59</v>
      </c>
      <c r="T34" s="24">
        <f t="shared" si="25"/>
        <v>85036.59</v>
      </c>
      <c r="U34" s="24"/>
      <c r="V34" s="24">
        <f>T34+U34</f>
        <v>85036.59</v>
      </c>
      <c r="W34" s="24">
        <f>V34-I34</f>
        <v>35307.589999999997</v>
      </c>
      <c r="X34" s="51">
        <f>W34/V34*100</f>
        <v>41.520467836257311</v>
      </c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>
        <f>(T34+U34)*10%</f>
        <v>8503.6589999999997</v>
      </c>
      <c r="AM34" s="24">
        <f t="shared" si="26"/>
        <v>93540.248999999996</v>
      </c>
      <c r="AN34" s="25">
        <f t="shared" si="27"/>
        <v>54701.9</v>
      </c>
      <c r="AO34" s="25">
        <f t="shared" si="28"/>
        <v>38838.348999999995</v>
      </c>
    </row>
    <row r="35" spans="1:43" s="36" customFormat="1" ht="14.25" x14ac:dyDescent="0.2">
      <c r="A35" s="37"/>
      <c r="B35" s="31" t="s">
        <v>28</v>
      </c>
      <c r="C35" s="46">
        <f>SUM(C30:C34)</f>
        <v>5.5</v>
      </c>
      <c r="D35" s="40"/>
      <c r="E35" s="40"/>
      <c r="F35" s="35">
        <f>SUM(F30:F34)</f>
        <v>247937</v>
      </c>
      <c r="G35" s="35">
        <f>SUM(G30:G34)</f>
        <v>271385.5</v>
      </c>
      <c r="H35" s="35">
        <f t="shared" ref="H35:AL35" si="29">SUM(H30:H34)</f>
        <v>0</v>
      </c>
      <c r="I35" s="35">
        <f t="shared" si="29"/>
        <v>271385.5</v>
      </c>
      <c r="J35" s="35">
        <f t="shared" si="29"/>
        <v>0</v>
      </c>
      <c r="K35" s="35">
        <f t="shared" si="29"/>
        <v>52369.26</v>
      </c>
      <c r="L35" s="35">
        <f t="shared" si="29"/>
        <v>0</v>
      </c>
      <c r="M35" s="35">
        <f t="shared" si="29"/>
        <v>0</v>
      </c>
      <c r="N35" s="35">
        <f t="shared" si="29"/>
        <v>0</v>
      </c>
      <c r="O35" s="35">
        <f t="shared" si="29"/>
        <v>0</v>
      </c>
      <c r="P35" s="35">
        <f t="shared" si="29"/>
        <v>27138.550000000003</v>
      </c>
      <c r="Q35" s="35">
        <f t="shared" si="29"/>
        <v>350893.31</v>
      </c>
      <c r="R35" s="35">
        <f t="shared" si="29"/>
        <v>9</v>
      </c>
      <c r="S35" s="35">
        <f t="shared" si="29"/>
        <v>423972.27</v>
      </c>
      <c r="T35" s="35">
        <f t="shared" si="29"/>
        <v>464069.20499999996</v>
      </c>
      <c r="U35" s="35">
        <f t="shared" si="29"/>
        <v>0</v>
      </c>
      <c r="V35" s="35">
        <f t="shared" si="29"/>
        <v>464069.20499999996</v>
      </c>
      <c r="W35" s="35">
        <f t="shared" si="29"/>
        <v>192683.70499999999</v>
      </c>
      <c r="X35" s="35">
        <f t="shared" si="29"/>
        <v>207.60233918128654</v>
      </c>
      <c r="Y35" s="35">
        <f t="shared" si="29"/>
        <v>0</v>
      </c>
      <c r="Z35" s="35">
        <f t="shared" si="29"/>
        <v>85781.973600000012</v>
      </c>
      <c r="AA35" s="35">
        <f t="shared" si="29"/>
        <v>0</v>
      </c>
      <c r="AB35" s="35">
        <f t="shared" si="29"/>
        <v>0</v>
      </c>
      <c r="AC35" s="35">
        <f t="shared" si="29"/>
        <v>0</v>
      </c>
      <c r="AD35" s="35">
        <f t="shared" si="29"/>
        <v>0</v>
      </c>
      <c r="AE35" s="35">
        <f t="shared" si="29"/>
        <v>0</v>
      </c>
      <c r="AF35" s="35">
        <f t="shared" si="29"/>
        <v>0</v>
      </c>
      <c r="AG35" s="35">
        <f t="shared" si="29"/>
        <v>0</v>
      </c>
      <c r="AH35" s="35">
        <f t="shared" si="29"/>
        <v>0</v>
      </c>
      <c r="AI35" s="35">
        <f t="shared" si="29"/>
        <v>0</v>
      </c>
      <c r="AJ35" s="35">
        <f t="shared" si="29"/>
        <v>0</v>
      </c>
      <c r="AK35" s="35">
        <f t="shared" si="29"/>
        <v>0</v>
      </c>
      <c r="AL35" s="35">
        <f t="shared" si="29"/>
        <v>46406.9205</v>
      </c>
      <c r="AM35" s="35">
        <f>SUM(AM30:AM34)</f>
        <v>596258.09909999999</v>
      </c>
      <c r="AN35" s="35">
        <f>SUM(AN30:AN34)</f>
        <v>350893.31</v>
      </c>
      <c r="AO35" s="35">
        <f>SUM(AO30:AO34)</f>
        <v>245364.78909999999</v>
      </c>
    </row>
    <row r="36" spans="1:43" s="36" customFormat="1" ht="14.25" x14ac:dyDescent="0.2">
      <c r="A36" s="37"/>
      <c r="B36" s="28" t="s">
        <v>29</v>
      </c>
      <c r="C36" s="46">
        <f>SUM(C22+C25+C29+C35)</f>
        <v>12</v>
      </c>
      <c r="D36" s="46"/>
      <c r="E36" s="46"/>
      <c r="F36" s="35">
        <f t="shared" ref="F36:AM36" si="30">SUM(F22+F25+F29+F35)</f>
        <v>844149</v>
      </c>
      <c r="G36" s="35">
        <f t="shared" si="30"/>
        <v>706024</v>
      </c>
      <c r="H36" s="35">
        <f t="shared" si="30"/>
        <v>56497.5</v>
      </c>
      <c r="I36" s="35">
        <f t="shared" si="30"/>
        <v>271385.5</v>
      </c>
      <c r="J36" s="35">
        <f t="shared" si="30"/>
        <v>0</v>
      </c>
      <c r="K36" s="35">
        <f t="shared" si="30"/>
        <v>52369.26</v>
      </c>
      <c r="L36" s="35">
        <f t="shared" si="30"/>
        <v>0</v>
      </c>
      <c r="M36" s="35">
        <f t="shared" si="30"/>
        <v>0</v>
      </c>
      <c r="N36" s="35">
        <f t="shared" si="30"/>
        <v>35394</v>
      </c>
      <c r="O36" s="35">
        <f t="shared" si="30"/>
        <v>0</v>
      </c>
      <c r="P36" s="35">
        <f t="shared" si="30"/>
        <v>76252.149999999994</v>
      </c>
      <c r="Q36" s="35">
        <f t="shared" si="30"/>
        <v>926536.90999999992</v>
      </c>
      <c r="R36" s="35">
        <f t="shared" si="30"/>
        <v>9</v>
      </c>
      <c r="S36" s="35">
        <f t="shared" si="30"/>
        <v>1507274.54</v>
      </c>
      <c r="T36" s="35">
        <f t="shared" si="30"/>
        <v>1272838.1399999999</v>
      </c>
      <c r="U36" s="35">
        <f t="shared" si="30"/>
        <v>112995</v>
      </c>
      <c r="V36" s="35">
        <f t="shared" si="30"/>
        <v>464069.20499999996</v>
      </c>
      <c r="W36" s="35">
        <f t="shared" si="30"/>
        <v>192683.70499999999</v>
      </c>
      <c r="X36" s="35">
        <f t="shared" si="30"/>
        <v>207.60233918128654</v>
      </c>
      <c r="Y36" s="35">
        <f t="shared" si="30"/>
        <v>0</v>
      </c>
      <c r="Z36" s="35">
        <f t="shared" si="30"/>
        <v>85781.973600000012</v>
      </c>
      <c r="AA36" s="35">
        <f t="shared" si="30"/>
        <v>0</v>
      </c>
      <c r="AB36" s="35">
        <f t="shared" si="30"/>
        <v>0</v>
      </c>
      <c r="AC36" s="35">
        <f t="shared" si="30"/>
        <v>35394</v>
      </c>
      <c r="AD36" s="35">
        <f t="shared" si="30"/>
        <v>0</v>
      </c>
      <c r="AE36" s="35">
        <f t="shared" si="30"/>
        <v>0</v>
      </c>
      <c r="AF36" s="35">
        <f t="shared" si="30"/>
        <v>0</v>
      </c>
      <c r="AG36" s="35">
        <f t="shared" si="30"/>
        <v>0</v>
      </c>
      <c r="AH36" s="35">
        <f t="shared" si="30"/>
        <v>0</v>
      </c>
      <c r="AI36" s="35">
        <f t="shared" si="30"/>
        <v>0</v>
      </c>
      <c r="AJ36" s="35">
        <f t="shared" si="30"/>
        <v>60921.75</v>
      </c>
      <c r="AK36" s="35">
        <f t="shared" si="30"/>
        <v>0</v>
      </c>
      <c r="AL36" s="35">
        <f t="shared" si="30"/>
        <v>138583.31400000001</v>
      </c>
      <c r="AM36" s="35">
        <f t="shared" si="30"/>
        <v>1706514.1776000001</v>
      </c>
      <c r="AN36" s="35">
        <f>SUM(AN22+AN25+AN29+AN35)</f>
        <v>926536.90999999992</v>
      </c>
      <c r="AO36" s="35">
        <f>SUM(AO22+AO25+AO29+AO35)</f>
        <v>779977.2675999999</v>
      </c>
      <c r="AQ36" s="88">
        <f>SUM(AQ18:AQ35)</f>
        <v>921763.93499999994</v>
      </c>
    </row>
    <row r="37" spans="1:43" s="37" customFormat="1" x14ac:dyDescent="0.2">
      <c r="B37" s="42"/>
    </row>
    <row r="38" spans="1:43" s="37" customFormat="1" x14ac:dyDescent="0.2">
      <c r="B38" s="43" t="s">
        <v>30</v>
      </c>
      <c r="D38" s="43" t="s">
        <v>84</v>
      </c>
      <c r="J38" s="43"/>
      <c r="K38" s="43"/>
      <c r="L38" s="43"/>
      <c r="M38" s="43"/>
      <c r="N38" s="43"/>
      <c r="O38" s="43"/>
      <c r="AB38" s="43"/>
      <c r="AC38" s="43"/>
      <c r="AO38" s="60"/>
    </row>
    <row r="39" spans="1:43" s="37" customFormat="1" x14ac:dyDescent="0.2">
      <c r="B39" s="42"/>
    </row>
    <row r="40" spans="1:43" s="37" customFormat="1" x14ac:dyDescent="0.2">
      <c r="B40" s="44"/>
    </row>
    <row r="41" spans="1:43" s="37" customFormat="1" x14ac:dyDescent="0.2">
      <c r="B41" s="44"/>
    </row>
    <row r="42" spans="1:43" s="37" customFormat="1" x14ac:dyDescent="0.2">
      <c r="B42" s="44"/>
    </row>
    <row r="43" spans="1:43" s="37" customFormat="1" x14ac:dyDescent="0.2">
      <c r="B43" s="44"/>
    </row>
    <row r="44" spans="1:43" s="37" customFormat="1" x14ac:dyDescent="0.2">
      <c r="B44" s="42"/>
    </row>
  </sheetData>
  <mergeCells count="45">
    <mergeCell ref="AK14:AK16"/>
    <mergeCell ref="AL14:AL16"/>
    <mergeCell ref="AD15:AF15"/>
    <mergeCell ref="AG15:AG16"/>
    <mergeCell ref="AH15:AH16"/>
    <mergeCell ref="AI15:AI16"/>
    <mergeCell ref="AJ15:AJ16"/>
    <mergeCell ref="AO13:AO16"/>
    <mergeCell ref="J14:J16"/>
    <mergeCell ref="K14:K16"/>
    <mergeCell ref="L14:L16"/>
    <mergeCell ref="M14:M16"/>
    <mergeCell ref="N14:N16"/>
    <mergeCell ref="O14:O16"/>
    <mergeCell ref="P14:P16"/>
    <mergeCell ref="Y14:Y16"/>
    <mergeCell ref="Z14:Z16"/>
    <mergeCell ref="T13:T16"/>
    <mergeCell ref="U13:U16"/>
    <mergeCell ref="Y13:AJ13"/>
    <mergeCell ref="AK13:AL13"/>
    <mergeCell ref="AM13:AM16"/>
    <mergeCell ref="AN13:AN16"/>
    <mergeCell ref="AA14:AA16"/>
    <mergeCell ref="AB14:AB16"/>
    <mergeCell ref="AC14:AC16"/>
    <mergeCell ref="AD14:AJ14"/>
    <mergeCell ref="H13:H16"/>
    <mergeCell ref="J13:N13"/>
    <mergeCell ref="O13:P13"/>
    <mergeCell ref="Q13:Q16"/>
    <mergeCell ref="R13:R16"/>
    <mergeCell ref="S13:S16"/>
    <mergeCell ref="B13:B16"/>
    <mergeCell ref="C13:C16"/>
    <mergeCell ref="D13:D16"/>
    <mergeCell ref="E13:E16"/>
    <mergeCell ref="F13:F16"/>
    <mergeCell ref="G13:G16"/>
    <mergeCell ref="C2:G3"/>
    <mergeCell ref="K2:Q3"/>
    <mergeCell ref="C4:G4"/>
    <mergeCell ref="H6:O8"/>
    <mergeCell ref="G9:N9"/>
    <mergeCell ref="G10:O10"/>
  </mergeCells>
  <pageMargins left="0.23622047244094491" right="0.23622047244094491" top="0.74803149606299213" bottom="0.74803149606299213" header="0.31496062992125984" footer="0.31496062992125984"/>
  <pageSetup paperSize="9" scale="42" fitToWidth="0" orientation="landscape" horizontalDpi="300" verticalDpi="300" r:id="rId1"/>
  <headerFooter alignWithMargins="0"/>
  <colBreaks count="1" manualBreakCount="1">
    <brk id="17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Q72"/>
  <sheetViews>
    <sheetView topLeftCell="A8" zoomScale="60" zoomScaleNormal="60" zoomScaleSheetLayoutView="70" workbookViewId="0">
      <pane xSplit="6" ySplit="10" topLeftCell="AC48" activePane="bottomRight" state="frozen"/>
      <selection activeCell="A8" sqref="A8"/>
      <selection pane="topRight" activeCell="G8" sqref="G8"/>
      <selection pane="bottomLeft" activeCell="A18" sqref="A18"/>
      <selection pane="bottomRight" activeCell="C60" sqref="C60"/>
    </sheetView>
  </sheetViews>
  <sheetFormatPr defaultRowHeight="15.75" x14ac:dyDescent="0.25"/>
  <cols>
    <col min="1" max="1" width="15.7109375" style="1" customWidth="1"/>
    <col min="2" max="2" width="41.7109375" style="32" customWidth="1"/>
    <col min="3" max="3" width="8.85546875" style="1" customWidth="1"/>
    <col min="4" max="4" width="17" style="1" customWidth="1"/>
    <col min="5" max="6" width="15" style="1" customWidth="1"/>
    <col min="7" max="7" width="16.42578125" style="1" customWidth="1"/>
    <col min="8" max="8" width="15.28515625" style="1" customWidth="1"/>
    <col min="9" max="9" width="18.42578125" style="1" hidden="1" customWidth="1"/>
    <col min="10" max="10" width="14.42578125" style="1" customWidth="1"/>
    <col min="11" max="11" width="16.140625" style="1" customWidth="1"/>
    <col min="12" max="13" width="12.5703125" style="1" customWidth="1"/>
    <col min="14" max="14" width="14" style="1" customWidth="1"/>
    <col min="15" max="15" width="11.7109375" style="1" customWidth="1"/>
    <col min="16" max="16" width="14.28515625" style="1" customWidth="1"/>
    <col min="17" max="17" width="15.5703125" style="1" customWidth="1"/>
    <col min="18" max="18" width="14.85546875" style="1" customWidth="1"/>
    <col min="19" max="19" width="16.7109375" style="1" customWidth="1"/>
    <col min="20" max="20" width="12.85546875" style="1" customWidth="1"/>
    <col min="21" max="21" width="12" style="1" customWidth="1"/>
    <col min="22" max="23" width="16.28515625" style="1" hidden="1" customWidth="1"/>
    <col min="24" max="24" width="9.140625" style="52" bestFit="1" customWidth="1"/>
    <col min="25" max="25" width="14" style="1" customWidth="1"/>
    <col min="26" max="26" width="14.140625" style="1" customWidth="1"/>
    <col min="27" max="27" width="11" style="1" customWidth="1"/>
    <col min="28" max="28" width="13.85546875" style="1" customWidth="1"/>
    <col min="29" max="29" width="13.5703125" style="1" customWidth="1"/>
    <col min="30" max="32" width="11" style="1" customWidth="1"/>
    <col min="33" max="33" width="9.140625" style="1" customWidth="1"/>
    <col min="34" max="34" width="9.5703125" style="1" customWidth="1"/>
    <col min="35" max="35" width="9.140625" style="1"/>
    <col min="36" max="36" width="10.5703125" style="1" customWidth="1"/>
    <col min="37" max="37" width="12.140625" style="1" customWidth="1"/>
    <col min="38" max="38" width="12.42578125" style="1" customWidth="1"/>
    <col min="39" max="39" width="15.7109375" style="1" customWidth="1"/>
    <col min="40" max="40" width="13.42578125" style="1" customWidth="1"/>
    <col min="41" max="41" width="15" style="1" customWidth="1"/>
    <col min="42" max="42" width="9.140625" style="1"/>
    <col min="43" max="43" width="13.140625" style="5" customWidth="1"/>
    <col min="44" max="270" width="9.140625" style="1"/>
    <col min="271" max="271" width="31.42578125" style="1" customWidth="1"/>
    <col min="272" max="273" width="7.85546875" style="1" customWidth="1"/>
    <col min="274" max="274" width="8.5703125" style="1" customWidth="1"/>
    <col min="275" max="275" width="9.5703125" style="1" customWidth="1"/>
    <col min="276" max="276" width="12" style="1" customWidth="1"/>
    <col min="277" max="277" width="10.140625" style="1" customWidth="1"/>
    <col min="278" max="278" width="10.7109375" style="1" customWidth="1"/>
    <col min="279" max="279" width="20.28515625" style="1" customWidth="1"/>
    <col min="280" max="280" width="12.140625" style="1" customWidth="1"/>
    <col min="281" max="281" width="9.140625" style="1" customWidth="1"/>
    <col min="282" max="282" width="9.5703125" style="1" customWidth="1"/>
    <col min="283" max="526" width="9.140625" style="1"/>
    <col min="527" max="527" width="31.42578125" style="1" customWidth="1"/>
    <col min="528" max="529" width="7.85546875" style="1" customWidth="1"/>
    <col min="530" max="530" width="8.5703125" style="1" customWidth="1"/>
    <col min="531" max="531" width="9.5703125" style="1" customWidth="1"/>
    <col min="532" max="532" width="12" style="1" customWidth="1"/>
    <col min="533" max="533" width="10.140625" style="1" customWidth="1"/>
    <col min="534" max="534" width="10.7109375" style="1" customWidth="1"/>
    <col min="535" max="535" width="20.28515625" style="1" customWidth="1"/>
    <col min="536" max="536" width="12.140625" style="1" customWidth="1"/>
    <col min="537" max="537" width="9.140625" style="1" customWidth="1"/>
    <col min="538" max="538" width="9.5703125" style="1" customWidth="1"/>
    <col min="539" max="782" width="9.140625" style="1"/>
    <col min="783" max="783" width="31.42578125" style="1" customWidth="1"/>
    <col min="784" max="785" width="7.85546875" style="1" customWidth="1"/>
    <col min="786" max="786" width="8.5703125" style="1" customWidth="1"/>
    <col min="787" max="787" width="9.5703125" style="1" customWidth="1"/>
    <col min="788" max="788" width="12" style="1" customWidth="1"/>
    <col min="789" max="789" width="10.140625" style="1" customWidth="1"/>
    <col min="790" max="790" width="10.7109375" style="1" customWidth="1"/>
    <col min="791" max="791" width="20.28515625" style="1" customWidth="1"/>
    <col min="792" max="792" width="12.140625" style="1" customWidth="1"/>
    <col min="793" max="793" width="9.140625" style="1" customWidth="1"/>
    <col min="794" max="794" width="9.5703125" style="1" customWidth="1"/>
    <col min="795" max="1038" width="9.140625" style="1"/>
    <col min="1039" max="1039" width="31.42578125" style="1" customWidth="1"/>
    <col min="1040" max="1041" width="7.85546875" style="1" customWidth="1"/>
    <col min="1042" max="1042" width="8.5703125" style="1" customWidth="1"/>
    <col min="1043" max="1043" width="9.5703125" style="1" customWidth="1"/>
    <col min="1044" max="1044" width="12" style="1" customWidth="1"/>
    <col min="1045" max="1045" width="10.140625" style="1" customWidth="1"/>
    <col min="1046" max="1046" width="10.7109375" style="1" customWidth="1"/>
    <col min="1047" max="1047" width="20.28515625" style="1" customWidth="1"/>
    <col min="1048" max="1048" width="12.140625" style="1" customWidth="1"/>
    <col min="1049" max="1049" width="9.140625" style="1" customWidth="1"/>
    <col min="1050" max="1050" width="9.5703125" style="1" customWidth="1"/>
    <col min="1051" max="1294" width="9.140625" style="1"/>
    <col min="1295" max="1295" width="31.42578125" style="1" customWidth="1"/>
    <col min="1296" max="1297" width="7.85546875" style="1" customWidth="1"/>
    <col min="1298" max="1298" width="8.5703125" style="1" customWidth="1"/>
    <col min="1299" max="1299" width="9.5703125" style="1" customWidth="1"/>
    <col min="1300" max="1300" width="12" style="1" customWidth="1"/>
    <col min="1301" max="1301" width="10.140625" style="1" customWidth="1"/>
    <col min="1302" max="1302" width="10.7109375" style="1" customWidth="1"/>
    <col min="1303" max="1303" width="20.28515625" style="1" customWidth="1"/>
    <col min="1304" max="1304" width="12.140625" style="1" customWidth="1"/>
    <col min="1305" max="1305" width="9.140625" style="1" customWidth="1"/>
    <col min="1306" max="1306" width="9.5703125" style="1" customWidth="1"/>
    <col min="1307" max="1550" width="9.140625" style="1"/>
    <col min="1551" max="1551" width="31.42578125" style="1" customWidth="1"/>
    <col min="1552" max="1553" width="7.85546875" style="1" customWidth="1"/>
    <col min="1554" max="1554" width="8.5703125" style="1" customWidth="1"/>
    <col min="1555" max="1555" width="9.5703125" style="1" customWidth="1"/>
    <col min="1556" max="1556" width="12" style="1" customWidth="1"/>
    <col min="1557" max="1557" width="10.140625" style="1" customWidth="1"/>
    <col min="1558" max="1558" width="10.7109375" style="1" customWidth="1"/>
    <col min="1559" max="1559" width="20.28515625" style="1" customWidth="1"/>
    <col min="1560" max="1560" width="12.140625" style="1" customWidth="1"/>
    <col min="1561" max="1561" width="9.140625" style="1" customWidth="1"/>
    <col min="1562" max="1562" width="9.5703125" style="1" customWidth="1"/>
    <col min="1563" max="1806" width="9.140625" style="1"/>
    <col min="1807" max="1807" width="31.42578125" style="1" customWidth="1"/>
    <col min="1808" max="1809" width="7.85546875" style="1" customWidth="1"/>
    <col min="1810" max="1810" width="8.5703125" style="1" customWidth="1"/>
    <col min="1811" max="1811" width="9.5703125" style="1" customWidth="1"/>
    <col min="1812" max="1812" width="12" style="1" customWidth="1"/>
    <col min="1813" max="1813" width="10.140625" style="1" customWidth="1"/>
    <col min="1814" max="1814" width="10.7109375" style="1" customWidth="1"/>
    <col min="1815" max="1815" width="20.28515625" style="1" customWidth="1"/>
    <col min="1816" max="1816" width="12.140625" style="1" customWidth="1"/>
    <col min="1817" max="1817" width="9.140625" style="1" customWidth="1"/>
    <col min="1818" max="1818" width="9.5703125" style="1" customWidth="1"/>
    <col min="1819" max="2062" width="9.140625" style="1"/>
    <col min="2063" max="2063" width="31.42578125" style="1" customWidth="1"/>
    <col min="2064" max="2065" width="7.85546875" style="1" customWidth="1"/>
    <col min="2066" max="2066" width="8.5703125" style="1" customWidth="1"/>
    <col min="2067" max="2067" width="9.5703125" style="1" customWidth="1"/>
    <col min="2068" max="2068" width="12" style="1" customWidth="1"/>
    <col min="2069" max="2069" width="10.140625" style="1" customWidth="1"/>
    <col min="2070" max="2070" width="10.7109375" style="1" customWidth="1"/>
    <col min="2071" max="2071" width="20.28515625" style="1" customWidth="1"/>
    <col min="2072" max="2072" width="12.140625" style="1" customWidth="1"/>
    <col min="2073" max="2073" width="9.140625" style="1" customWidth="1"/>
    <col min="2074" max="2074" width="9.5703125" style="1" customWidth="1"/>
    <col min="2075" max="2318" width="9.140625" style="1"/>
    <col min="2319" max="2319" width="31.42578125" style="1" customWidth="1"/>
    <col min="2320" max="2321" width="7.85546875" style="1" customWidth="1"/>
    <col min="2322" max="2322" width="8.5703125" style="1" customWidth="1"/>
    <col min="2323" max="2323" width="9.5703125" style="1" customWidth="1"/>
    <col min="2324" max="2324" width="12" style="1" customWidth="1"/>
    <col min="2325" max="2325" width="10.140625" style="1" customWidth="1"/>
    <col min="2326" max="2326" width="10.7109375" style="1" customWidth="1"/>
    <col min="2327" max="2327" width="20.28515625" style="1" customWidth="1"/>
    <col min="2328" max="2328" width="12.140625" style="1" customWidth="1"/>
    <col min="2329" max="2329" width="9.140625" style="1" customWidth="1"/>
    <col min="2330" max="2330" width="9.5703125" style="1" customWidth="1"/>
    <col min="2331" max="2574" width="9.140625" style="1"/>
    <col min="2575" max="2575" width="31.42578125" style="1" customWidth="1"/>
    <col min="2576" max="2577" width="7.85546875" style="1" customWidth="1"/>
    <col min="2578" max="2578" width="8.5703125" style="1" customWidth="1"/>
    <col min="2579" max="2579" width="9.5703125" style="1" customWidth="1"/>
    <col min="2580" max="2580" width="12" style="1" customWidth="1"/>
    <col min="2581" max="2581" width="10.140625" style="1" customWidth="1"/>
    <col min="2582" max="2582" width="10.7109375" style="1" customWidth="1"/>
    <col min="2583" max="2583" width="20.28515625" style="1" customWidth="1"/>
    <col min="2584" max="2584" width="12.140625" style="1" customWidth="1"/>
    <col min="2585" max="2585" width="9.140625" style="1" customWidth="1"/>
    <col min="2586" max="2586" width="9.5703125" style="1" customWidth="1"/>
    <col min="2587" max="2830" width="9.140625" style="1"/>
    <col min="2831" max="2831" width="31.42578125" style="1" customWidth="1"/>
    <col min="2832" max="2833" width="7.85546875" style="1" customWidth="1"/>
    <col min="2834" max="2834" width="8.5703125" style="1" customWidth="1"/>
    <col min="2835" max="2835" width="9.5703125" style="1" customWidth="1"/>
    <col min="2836" max="2836" width="12" style="1" customWidth="1"/>
    <col min="2837" max="2837" width="10.140625" style="1" customWidth="1"/>
    <col min="2838" max="2838" width="10.7109375" style="1" customWidth="1"/>
    <col min="2839" max="2839" width="20.28515625" style="1" customWidth="1"/>
    <col min="2840" max="2840" width="12.140625" style="1" customWidth="1"/>
    <col min="2841" max="2841" width="9.140625" style="1" customWidth="1"/>
    <col min="2842" max="2842" width="9.5703125" style="1" customWidth="1"/>
    <col min="2843" max="3086" width="9.140625" style="1"/>
    <col min="3087" max="3087" width="31.42578125" style="1" customWidth="1"/>
    <col min="3088" max="3089" width="7.85546875" style="1" customWidth="1"/>
    <col min="3090" max="3090" width="8.5703125" style="1" customWidth="1"/>
    <col min="3091" max="3091" width="9.5703125" style="1" customWidth="1"/>
    <col min="3092" max="3092" width="12" style="1" customWidth="1"/>
    <col min="3093" max="3093" width="10.140625" style="1" customWidth="1"/>
    <col min="3094" max="3094" width="10.7109375" style="1" customWidth="1"/>
    <col min="3095" max="3095" width="20.28515625" style="1" customWidth="1"/>
    <col min="3096" max="3096" width="12.140625" style="1" customWidth="1"/>
    <col min="3097" max="3097" width="9.140625" style="1" customWidth="1"/>
    <col min="3098" max="3098" width="9.5703125" style="1" customWidth="1"/>
    <col min="3099" max="3342" width="9.140625" style="1"/>
    <col min="3343" max="3343" width="31.42578125" style="1" customWidth="1"/>
    <col min="3344" max="3345" width="7.85546875" style="1" customWidth="1"/>
    <col min="3346" max="3346" width="8.5703125" style="1" customWidth="1"/>
    <col min="3347" max="3347" width="9.5703125" style="1" customWidth="1"/>
    <col min="3348" max="3348" width="12" style="1" customWidth="1"/>
    <col min="3349" max="3349" width="10.140625" style="1" customWidth="1"/>
    <col min="3350" max="3350" width="10.7109375" style="1" customWidth="1"/>
    <col min="3351" max="3351" width="20.28515625" style="1" customWidth="1"/>
    <col min="3352" max="3352" width="12.140625" style="1" customWidth="1"/>
    <col min="3353" max="3353" width="9.140625" style="1" customWidth="1"/>
    <col min="3354" max="3354" width="9.5703125" style="1" customWidth="1"/>
    <col min="3355" max="3598" width="9.140625" style="1"/>
    <col min="3599" max="3599" width="31.42578125" style="1" customWidth="1"/>
    <col min="3600" max="3601" width="7.85546875" style="1" customWidth="1"/>
    <col min="3602" max="3602" width="8.5703125" style="1" customWidth="1"/>
    <col min="3603" max="3603" width="9.5703125" style="1" customWidth="1"/>
    <col min="3604" max="3604" width="12" style="1" customWidth="1"/>
    <col min="3605" max="3605" width="10.140625" style="1" customWidth="1"/>
    <col min="3606" max="3606" width="10.7109375" style="1" customWidth="1"/>
    <col min="3607" max="3607" width="20.28515625" style="1" customWidth="1"/>
    <col min="3608" max="3608" width="12.140625" style="1" customWidth="1"/>
    <col min="3609" max="3609" width="9.140625" style="1" customWidth="1"/>
    <col min="3610" max="3610" width="9.5703125" style="1" customWidth="1"/>
    <col min="3611" max="3854" width="9.140625" style="1"/>
    <col min="3855" max="3855" width="31.42578125" style="1" customWidth="1"/>
    <col min="3856" max="3857" width="7.85546875" style="1" customWidth="1"/>
    <col min="3858" max="3858" width="8.5703125" style="1" customWidth="1"/>
    <col min="3859" max="3859" width="9.5703125" style="1" customWidth="1"/>
    <col min="3860" max="3860" width="12" style="1" customWidth="1"/>
    <col min="3861" max="3861" width="10.140625" style="1" customWidth="1"/>
    <col min="3862" max="3862" width="10.7109375" style="1" customWidth="1"/>
    <col min="3863" max="3863" width="20.28515625" style="1" customWidth="1"/>
    <col min="3864" max="3864" width="12.140625" style="1" customWidth="1"/>
    <col min="3865" max="3865" width="9.140625" style="1" customWidth="1"/>
    <col min="3866" max="3866" width="9.5703125" style="1" customWidth="1"/>
    <col min="3867" max="4110" width="9.140625" style="1"/>
    <col min="4111" max="4111" width="31.42578125" style="1" customWidth="1"/>
    <col min="4112" max="4113" width="7.85546875" style="1" customWidth="1"/>
    <col min="4114" max="4114" width="8.5703125" style="1" customWidth="1"/>
    <col min="4115" max="4115" width="9.5703125" style="1" customWidth="1"/>
    <col min="4116" max="4116" width="12" style="1" customWidth="1"/>
    <col min="4117" max="4117" width="10.140625" style="1" customWidth="1"/>
    <col min="4118" max="4118" width="10.7109375" style="1" customWidth="1"/>
    <col min="4119" max="4119" width="20.28515625" style="1" customWidth="1"/>
    <col min="4120" max="4120" width="12.140625" style="1" customWidth="1"/>
    <col min="4121" max="4121" width="9.140625" style="1" customWidth="1"/>
    <col min="4122" max="4122" width="9.5703125" style="1" customWidth="1"/>
    <col min="4123" max="4366" width="9.140625" style="1"/>
    <col min="4367" max="4367" width="31.42578125" style="1" customWidth="1"/>
    <col min="4368" max="4369" width="7.85546875" style="1" customWidth="1"/>
    <col min="4370" max="4370" width="8.5703125" style="1" customWidth="1"/>
    <col min="4371" max="4371" width="9.5703125" style="1" customWidth="1"/>
    <col min="4372" max="4372" width="12" style="1" customWidth="1"/>
    <col min="4373" max="4373" width="10.140625" style="1" customWidth="1"/>
    <col min="4374" max="4374" width="10.7109375" style="1" customWidth="1"/>
    <col min="4375" max="4375" width="20.28515625" style="1" customWidth="1"/>
    <col min="4376" max="4376" width="12.140625" style="1" customWidth="1"/>
    <col min="4377" max="4377" width="9.140625" style="1" customWidth="1"/>
    <col min="4378" max="4378" width="9.5703125" style="1" customWidth="1"/>
    <col min="4379" max="4622" width="9.140625" style="1"/>
    <col min="4623" max="4623" width="31.42578125" style="1" customWidth="1"/>
    <col min="4624" max="4625" width="7.85546875" style="1" customWidth="1"/>
    <col min="4626" max="4626" width="8.5703125" style="1" customWidth="1"/>
    <col min="4627" max="4627" width="9.5703125" style="1" customWidth="1"/>
    <col min="4628" max="4628" width="12" style="1" customWidth="1"/>
    <col min="4629" max="4629" width="10.140625" style="1" customWidth="1"/>
    <col min="4630" max="4630" width="10.7109375" style="1" customWidth="1"/>
    <col min="4631" max="4631" width="20.28515625" style="1" customWidth="1"/>
    <col min="4632" max="4632" width="12.140625" style="1" customWidth="1"/>
    <col min="4633" max="4633" width="9.140625" style="1" customWidth="1"/>
    <col min="4634" max="4634" width="9.5703125" style="1" customWidth="1"/>
    <col min="4635" max="4878" width="9.140625" style="1"/>
    <col min="4879" max="4879" width="31.42578125" style="1" customWidth="1"/>
    <col min="4880" max="4881" width="7.85546875" style="1" customWidth="1"/>
    <col min="4882" max="4882" width="8.5703125" style="1" customWidth="1"/>
    <col min="4883" max="4883" width="9.5703125" style="1" customWidth="1"/>
    <col min="4884" max="4884" width="12" style="1" customWidth="1"/>
    <col min="4885" max="4885" width="10.140625" style="1" customWidth="1"/>
    <col min="4886" max="4886" width="10.7109375" style="1" customWidth="1"/>
    <col min="4887" max="4887" width="20.28515625" style="1" customWidth="1"/>
    <col min="4888" max="4888" width="12.140625" style="1" customWidth="1"/>
    <col min="4889" max="4889" width="9.140625" style="1" customWidth="1"/>
    <col min="4890" max="4890" width="9.5703125" style="1" customWidth="1"/>
    <col min="4891" max="5134" width="9.140625" style="1"/>
    <col min="5135" max="5135" width="31.42578125" style="1" customWidth="1"/>
    <col min="5136" max="5137" width="7.85546875" style="1" customWidth="1"/>
    <col min="5138" max="5138" width="8.5703125" style="1" customWidth="1"/>
    <col min="5139" max="5139" width="9.5703125" style="1" customWidth="1"/>
    <col min="5140" max="5140" width="12" style="1" customWidth="1"/>
    <col min="5141" max="5141" width="10.140625" style="1" customWidth="1"/>
    <col min="5142" max="5142" width="10.7109375" style="1" customWidth="1"/>
    <col min="5143" max="5143" width="20.28515625" style="1" customWidth="1"/>
    <col min="5144" max="5144" width="12.140625" style="1" customWidth="1"/>
    <col min="5145" max="5145" width="9.140625" style="1" customWidth="1"/>
    <col min="5146" max="5146" width="9.5703125" style="1" customWidth="1"/>
    <col min="5147" max="5390" width="9.140625" style="1"/>
    <col min="5391" max="5391" width="31.42578125" style="1" customWidth="1"/>
    <col min="5392" max="5393" width="7.85546875" style="1" customWidth="1"/>
    <col min="5394" max="5394" width="8.5703125" style="1" customWidth="1"/>
    <col min="5395" max="5395" width="9.5703125" style="1" customWidth="1"/>
    <col min="5396" max="5396" width="12" style="1" customWidth="1"/>
    <col min="5397" max="5397" width="10.140625" style="1" customWidth="1"/>
    <col min="5398" max="5398" width="10.7109375" style="1" customWidth="1"/>
    <col min="5399" max="5399" width="20.28515625" style="1" customWidth="1"/>
    <col min="5400" max="5400" width="12.140625" style="1" customWidth="1"/>
    <col min="5401" max="5401" width="9.140625" style="1" customWidth="1"/>
    <col min="5402" max="5402" width="9.5703125" style="1" customWidth="1"/>
    <col min="5403" max="5646" width="9.140625" style="1"/>
    <col min="5647" max="5647" width="31.42578125" style="1" customWidth="1"/>
    <col min="5648" max="5649" width="7.85546875" style="1" customWidth="1"/>
    <col min="5650" max="5650" width="8.5703125" style="1" customWidth="1"/>
    <col min="5651" max="5651" width="9.5703125" style="1" customWidth="1"/>
    <col min="5652" max="5652" width="12" style="1" customWidth="1"/>
    <col min="5653" max="5653" width="10.140625" style="1" customWidth="1"/>
    <col min="5654" max="5654" width="10.7109375" style="1" customWidth="1"/>
    <col min="5655" max="5655" width="20.28515625" style="1" customWidth="1"/>
    <col min="5656" max="5656" width="12.140625" style="1" customWidth="1"/>
    <col min="5657" max="5657" width="9.140625" style="1" customWidth="1"/>
    <col min="5658" max="5658" width="9.5703125" style="1" customWidth="1"/>
    <col min="5659" max="5902" width="9.140625" style="1"/>
    <col min="5903" max="5903" width="31.42578125" style="1" customWidth="1"/>
    <col min="5904" max="5905" width="7.85546875" style="1" customWidth="1"/>
    <col min="5906" max="5906" width="8.5703125" style="1" customWidth="1"/>
    <col min="5907" max="5907" width="9.5703125" style="1" customWidth="1"/>
    <col min="5908" max="5908" width="12" style="1" customWidth="1"/>
    <col min="5909" max="5909" width="10.140625" style="1" customWidth="1"/>
    <col min="5910" max="5910" width="10.7109375" style="1" customWidth="1"/>
    <col min="5911" max="5911" width="20.28515625" style="1" customWidth="1"/>
    <col min="5912" max="5912" width="12.140625" style="1" customWidth="1"/>
    <col min="5913" max="5913" width="9.140625" style="1" customWidth="1"/>
    <col min="5914" max="5914" width="9.5703125" style="1" customWidth="1"/>
    <col min="5915" max="6158" width="9.140625" style="1"/>
    <col min="6159" max="6159" width="31.42578125" style="1" customWidth="1"/>
    <col min="6160" max="6161" width="7.85546875" style="1" customWidth="1"/>
    <col min="6162" max="6162" width="8.5703125" style="1" customWidth="1"/>
    <col min="6163" max="6163" width="9.5703125" style="1" customWidth="1"/>
    <col min="6164" max="6164" width="12" style="1" customWidth="1"/>
    <col min="6165" max="6165" width="10.140625" style="1" customWidth="1"/>
    <col min="6166" max="6166" width="10.7109375" style="1" customWidth="1"/>
    <col min="6167" max="6167" width="20.28515625" style="1" customWidth="1"/>
    <col min="6168" max="6168" width="12.140625" style="1" customWidth="1"/>
    <col min="6169" max="6169" width="9.140625" style="1" customWidth="1"/>
    <col min="6170" max="6170" width="9.5703125" style="1" customWidth="1"/>
    <col min="6171" max="6414" width="9.140625" style="1"/>
    <col min="6415" max="6415" width="31.42578125" style="1" customWidth="1"/>
    <col min="6416" max="6417" width="7.85546875" style="1" customWidth="1"/>
    <col min="6418" max="6418" width="8.5703125" style="1" customWidth="1"/>
    <col min="6419" max="6419" width="9.5703125" style="1" customWidth="1"/>
    <col min="6420" max="6420" width="12" style="1" customWidth="1"/>
    <col min="6421" max="6421" width="10.140625" style="1" customWidth="1"/>
    <col min="6422" max="6422" width="10.7109375" style="1" customWidth="1"/>
    <col min="6423" max="6423" width="20.28515625" style="1" customWidth="1"/>
    <col min="6424" max="6424" width="12.140625" style="1" customWidth="1"/>
    <col min="6425" max="6425" width="9.140625" style="1" customWidth="1"/>
    <col min="6426" max="6426" width="9.5703125" style="1" customWidth="1"/>
    <col min="6427" max="6670" width="9.140625" style="1"/>
    <col min="6671" max="6671" width="31.42578125" style="1" customWidth="1"/>
    <col min="6672" max="6673" width="7.85546875" style="1" customWidth="1"/>
    <col min="6674" max="6674" width="8.5703125" style="1" customWidth="1"/>
    <col min="6675" max="6675" width="9.5703125" style="1" customWidth="1"/>
    <col min="6676" max="6676" width="12" style="1" customWidth="1"/>
    <col min="6677" max="6677" width="10.140625" style="1" customWidth="1"/>
    <col min="6678" max="6678" width="10.7109375" style="1" customWidth="1"/>
    <col min="6679" max="6679" width="20.28515625" style="1" customWidth="1"/>
    <col min="6680" max="6680" width="12.140625" style="1" customWidth="1"/>
    <col min="6681" max="6681" width="9.140625" style="1" customWidth="1"/>
    <col min="6682" max="6682" width="9.5703125" style="1" customWidth="1"/>
    <col min="6683" max="6926" width="9.140625" style="1"/>
    <col min="6927" max="6927" width="31.42578125" style="1" customWidth="1"/>
    <col min="6928" max="6929" width="7.85546875" style="1" customWidth="1"/>
    <col min="6930" max="6930" width="8.5703125" style="1" customWidth="1"/>
    <col min="6931" max="6931" width="9.5703125" style="1" customWidth="1"/>
    <col min="6932" max="6932" width="12" style="1" customWidth="1"/>
    <col min="6933" max="6933" width="10.140625" style="1" customWidth="1"/>
    <col min="6934" max="6934" width="10.7109375" style="1" customWidth="1"/>
    <col min="6935" max="6935" width="20.28515625" style="1" customWidth="1"/>
    <col min="6936" max="6936" width="12.140625" style="1" customWidth="1"/>
    <col min="6937" max="6937" width="9.140625" style="1" customWidth="1"/>
    <col min="6938" max="6938" width="9.5703125" style="1" customWidth="1"/>
    <col min="6939" max="7182" width="9.140625" style="1"/>
    <col min="7183" max="7183" width="31.42578125" style="1" customWidth="1"/>
    <col min="7184" max="7185" width="7.85546875" style="1" customWidth="1"/>
    <col min="7186" max="7186" width="8.5703125" style="1" customWidth="1"/>
    <col min="7187" max="7187" width="9.5703125" style="1" customWidth="1"/>
    <col min="7188" max="7188" width="12" style="1" customWidth="1"/>
    <col min="7189" max="7189" width="10.140625" style="1" customWidth="1"/>
    <col min="7190" max="7190" width="10.7109375" style="1" customWidth="1"/>
    <col min="7191" max="7191" width="20.28515625" style="1" customWidth="1"/>
    <col min="7192" max="7192" width="12.140625" style="1" customWidth="1"/>
    <col min="7193" max="7193" width="9.140625" style="1" customWidth="1"/>
    <col min="7194" max="7194" width="9.5703125" style="1" customWidth="1"/>
    <col min="7195" max="7438" width="9.140625" style="1"/>
    <col min="7439" max="7439" width="31.42578125" style="1" customWidth="1"/>
    <col min="7440" max="7441" width="7.85546875" style="1" customWidth="1"/>
    <col min="7442" max="7442" width="8.5703125" style="1" customWidth="1"/>
    <col min="7443" max="7443" width="9.5703125" style="1" customWidth="1"/>
    <col min="7444" max="7444" width="12" style="1" customWidth="1"/>
    <col min="7445" max="7445" width="10.140625" style="1" customWidth="1"/>
    <col min="7446" max="7446" width="10.7109375" style="1" customWidth="1"/>
    <col min="7447" max="7447" width="20.28515625" style="1" customWidth="1"/>
    <col min="7448" max="7448" width="12.140625" style="1" customWidth="1"/>
    <col min="7449" max="7449" width="9.140625" style="1" customWidth="1"/>
    <col min="7450" max="7450" width="9.5703125" style="1" customWidth="1"/>
    <col min="7451" max="7694" width="9.140625" style="1"/>
    <col min="7695" max="7695" width="31.42578125" style="1" customWidth="1"/>
    <col min="7696" max="7697" width="7.85546875" style="1" customWidth="1"/>
    <col min="7698" max="7698" width="8.5703125" style="1" customWidth="1"/>
    <col min="7699" max="7699" width="9.5703125" style="1" customWidth="1"/>
    <col min="7700" max="7700" width="12" style="1" customWidth="1"/>
    <col min="7701" max="7701" width="10.140625" style="1" customWidth="1"/>
    <col min="7702" max="7702" width="10.7109375" style="1" customWidth="1"/>
    <col min="7703" max="7703" width="20.28515625" style="1" customWidth="1"/>
    <col min="7704" max="7704" width="12.140625" style="1" customWidth="1"/>
    <col min="7705" max="7705" width="9.140625" style="1" customWidth="1"/>
    <col min="7706" max="7706" width="9.5703125" style="1" customWidth="1"/>
    <col min="7707" max="7950" width="9.140625" style="1"/>
    <col min="7951" max="7951" width="31.42578125" style="1" customWidth="1"/>
    <col min="7952" max="7953" width="7.85546875" style="1" customWidth="1"/>
    <col min="7954" max="7954" width="8.5703125" style="1" customWidth="1"/>
    <col min="7955" max="7955" width="9.5703125" style="1" customWidth="1"/>
    <col min="7956" max="7956" width="12" style="1" customWidth="1"/>
    <col min="7957" max="7957" width="10.140625" style="1" customWidth="1"/>
    <col min="7958" max="7958" width="10.7109375" style="1" customWidth="1"/>
    <col min="7959" max="7959" width="20.28515625" style="1" customWidth="1"/>
    <col min="7960" max="7960" width="12.140625" style="1" customWidth="1"/>
    <col min="7961" max="7961" width="9.140625" style="1" customWidth="1"/>
    <col min="7962" max="7962" width="9.5703125" style="1" customWidth="1"/>
    <col min="7963" max="8206" width="9.140625" style="1"/>
    <col min="8207" max="8207" width="31.42578125" style="1" customWidth="1"/>
    <col min="8208" max="8209" width="7.85546875" style="1" customWidth="1"/>
    <col min="8210" max="8210" width="8.5703125" style="1" customWidth="1"/>
    <col min="8211" max="8211" width="9.5703125" style="1" customWidth="1"/>
    <col min="8212" max="8212" width="12" style="1" customWidth="1"/>
    <col min="8213" max="8213" width="10.140625" style="1" customWidth="1"/>
    <col min="8214" max="8214" width="10.7109375" style="1" customWidth="1"/>
    <col min="8215" max="8215" width="20.28515625" style="1" customWidth="1"/>
    <col min="8216" max="8216" width="12.140625" style="1" customWidth="1"/>
    <col min="8217" max="8217" width="9.140625" style="1" customWidth="1"/>
    <col min="8218" max="8218" width="9.5703125" style="1" customWidth="1"/>
    <col min="8219" max="8462" width="9.140625" style="1"/>
    <col min="8463" max="8463" width="31.42578125" style="1" customWidth="1"/>
    <col min="8464" max="8465" width="7.85546875" style="1" customWidth="1"/>
    <col min="8466" max="8466" width="8.5703125" style="1" customWidth="1"/>
    <col min="8467" max="8467" width="9.5703125" style="1" customWidth="1"/>
    <col min="8468" max="8468" width="12" style="1" customWidth="1"/>
    <col min="8469" max="8469" width="10.140625" style="1" customWidth="1"/>
    <col min="8470" max="8470" width="10.7109375" style="1" customWidth="1"/>
    <col min="8471" max="8471" width="20.28515625" style="1" customWidth="1"/>
    <col min="8472" max="8472" width="12.140625" style="1" customWidth="1"/>
    <col min="8473" max="8473" width="9.140625" style="1" customWidth="1"/>
    <col min="8474" max="8474" width="9.5703125" style="1" customWidth="1"/>
    <col min="8475" max="8718" width="9.140625" style="1"/>
    <col min="8719" max="8719" width="31.42578125" style="1" customWidth="1"/>
    <col min="8720" max="8721" width="7.85546875" style="1" customWidth="1"/>
    <col min="8722" max="8722" width="8.5703125" style="1" customWidth="1"/>
    <col min="8723" max="8723" width="9.5703125" style="1" customWidth="1"/>
    <col min="8724" max="8724" width="12" style="1" customWidth="1"/>
    <col min="8725" max="8725" width="10.140625" style="1" customWidth="1"/>
    <col min="8726" max="8726" width="10.7109375" style="1" customWidth="1"/>
    <col min="8727" max="8727" width="20.28515625" style="1" customWidth="1"/>
    <col min="8728" max="8728" width="12.140625" style="1" customWidth="1"/>
    <col min="8729" max="8729" width="9.140625" style="1" customWidth="1"/>
    <col min="8730" max="8730" width="9.5703125" style="1" customWidth="1"/>
    <col min="8731" max="8974" width="9.140625" style="1"/>
    <col min="8975" max="8975" width="31.42578125" style="1" customWidth="1"/>
    <col min="8976" max="8977" width="7.85546875" style="1" customWidth="1"/>
    <col min="8978" max="8978" width="8.5703125" style="1" customWidth="1"/>
    <col min="8979" max="8979" width="9.5703125" style="1" customWidth="1"/>
    <col min="8980" max="8980" width="12" style="1" customWidth="1"/>
    <col min="8981" max="8981" width="10.140625" style="1" customWidth="1"/>
    <col min="8982" max="8982" width="10.7109375" style="1" customWidth="1"/>
    <col min="8983" max="8983" width="20.28515625" style="1" customWidth="1"/>
    <col min="8984" max="8984" width="12.140625" style="1" customWidth="1"/>
    <col min="8985" max="8985" width="9.140625" style="1" customWidth="1"/>
    <col min="8986" max="8986" width="9.5703125" style="1" customWidth="1"/>
    <col min="8987" max="9230" width="9.140625" style="1"/>
    <col min="9231" max="9231" width="31.42578125" style="1" customWidth="1"/>
    <col min="9232" max="9233" width="7.85546875" style="1" customWidth="1"/>
    <col min="9234" max="9234" width="8.5703125" style="1" customWidth="1"/>
    <col min="9235" max="9235" width="9.5703125" style="1" customWidth="1"/>
    <col min="9236" max="9236" width="12" style="1" customWidth="1"/>
    <col min="9237" max="9237" width="10.140625" style="1" customWidth="1"/>
    <col min="9238" max="9238" width="10.7109375" style="1" customWidth="1"/>
    <col min="9239" max="9239" width="20.28515625" style="1" customWidth="1"/>
    <col min="9240" max="9240" width="12.140625" style="1" customWidth="1"/>
    <col min="9241" max="9241" width="9.140625" style="1" customWidth="1"/>
    <col min="9242" max="9242" width="9.5703125" style="1" customWidth="1"/>
    <col min="9243" max="9486" width="9.140625" style="1"/>
    <col min="9487" max="9487" width="31.42578125" style="1" customWidth="1"/>
    <col min="9488" max="9489" width="7.85546875" style="1" customWidth="1"/>
    <col min="9490" max="9490" width="8.5703125" style="1" customWidth="1"/>
    <col min="9491" max="9491" width="9.5703125" style="1" customWidth="1"/>
    <col min="9492" max="9492" width="12" style="1" customWidth="1"/>
    <col min="9493" max="9493" width="10.140625" style="1" customWidth="1"/>
    <col min="9494" max="9494" width="10.7109375" style="1" customWidth="1"/>
    <col min="9495" max="9495" width="20.28515625" style="1" customWidth="1"/>
    <col min="9496" max="9496" width="12.140625" style="1" customWidth="1"/>
    <col min="9497" max="9497" width="9.140625" style="1" customWidth="1"/>
    <col min="9498" max="9498" width="9.5703125" style="1" customWidth="1"/>
    <col min="9499" max="9742" width="9.140625" style="1"/>
    <col min="9743" max="9743" width="31.42578125" style="1" customWidth="1"/>
    <col min="9744" max="9745" width="7.85546875" style="1" customWidth="1"/>
    <col min="9746" max="9746" width="8.5703125" style="1" customWidth="1"/>
    <col min="9747" max="9747" width="9.5703125" style="1" customWidth="1"/>
    <col min="9748" max="9748" width="12" style="1" customWidth="1"/>
    <col min="9749" max="9749" width="10.140625" style="1" customWidth="1"/>
    <col min="9750" max="9750" width="10.7109375" style="1" customWidth="1"/>
    <col min="9751" max="9751" width="20.28515625" style="1" customWidth="1"/>
    <col min="9752" max="9752" width="12.140625" style="1" customWidth="1"/>
    <col min="9753" max="9753" width="9.140625" style="1" customWidth="1"/>
    <col min="9754" max="9754" width="9.5703125" style="1" customWidth="1"/>
    <col min="9755" max="9998" width="9.140625" style="1"/>
    <col min="9999" max="9999" width="31.42578125" style="1" customWidth="1"/>
    <col min="10000" max="10001" width="7.85546875" style="1" customWidth="1"/>
    <col min="10002" max="10002" width="8.5703125" style="1" customWidth="1"/>
    <col min="10003" max="10003" width="9.5703125" style="1" customWidth="1"/>
    <col min="10004" max="10004" width="12" style="1" customWidth="1"/>
    <col min="10005" max="10005" width="10.140625" style="1" customWidth="1"/>
    <col min="10006" max="10006" width="10.7109375" style="1" customWidth="1"/>
    <col min="10007" max="10007" width="20.28515625" style="1" customWidth="1"/>
    <col min="10008" max="10008" width="12.140625" style="1" customWidth="1"/>
    <col min="10009" max="10009" width="9.140625" style="1" customWidth="1"/>
    <col min="10010" max="10010" width="9.5703125" style="1" customWidth="1"/>
    <col min="10011" max="10254" width="9.140625" style="1"/>
    <col min="10255" max="10255" width="31.42578125" style="1" customWidth="1"/>
    <col min="10256" max="10257" width="7.85546875" style="1" customWidth="1"/>
    <col min="10258" max="10258" width="8.5703125" style="1" customWidth="1"/>
    <col min="10259" max="10259" width="9.5703125" style="1" customWidth="1"/>
    <col min="10260" max="10260" width="12" style="1" customWidth="1"/>
    <col min="10261" max="10261" width="10.140625" style="1" customWidth="1"/>
    <col min="10262" max="10262" width="10.7109375" style="1" customWidth="1"/>
    <col min="10263" max="10263" width="20.28515625" style="1" customWidth="1"/>
    <col min="10264" max="10264" width="12.140625" style="1" customWidth="1"/>
    <col min="10265" max="10265" width="9.140625" style="1" customWidth="1"/>
    <col min="10266" max="10266" width="9.5703125" style="1" customWidth="1"/>
    <col min="10267" max="10510" width="9.140625" style="1"/>
    <col min="10511" max="10511" width="31.42578125" style="1" customWidth="1"/>
    <col min="10512" max="10513" width="7.85546875" style="1" customWidth="1"/>
    <col min="10514" max="10514" width="8.5703125" style="1" customWidth="1"/>
    <col min="10515" max="10515" width="9.5703125" style="1" customWidth="1"/>
    <col min="10516" max="10516" width="12" style="1" customWidth="1"/>
    <col min="10517" max="10517" width="10.140625" style="1" customWidth="1"/>
    <col min="10518" max="10518" width="10.7109375" style="1" customWidth="1"/>
    <col min="10519" max="10519" width="20.28515625" style="1" customWidth="1"/>
    <col min="10520" max="10520" width="12.140625" style="1" customWidth="1"/>
    <col min="10521" max="10521" width="9.140625" style="1" customWidth="1"/>
    <col min="10522" max="10522" width="9.5703125" style="1" customWidth="1"/>
    <col min="10523" max="10766" width="9.140625" style="1"/>
    <col min="10767" max="10767" width="31.42578125" style="1" customWidth="1"/>
    <col min="10768" max="10769" width="7.85546875" style="1" customWidth="1"/>
    <col min="10770" max="10770" width="8.5703125" style="1" customWidth="1"/>
    <col min="10771" max="10771" width="9.5703125" style="1" customWidth="1"/>
    <col min="10772" max="10772" width="12" style="1" customWidth="1"/>
    <col min="10773" max="10773" width="10.140625" style="1" customWidth="1"/>
    <col min="10774" max="10774" width="10.7109375" style="1" customWidth="1"/>
    <col min="10775" max="10775" width="20.28515625" style="1" customWidth="1"/>
    <col min="10776" max="10776" width="12.140625" style="1" customWidth="1"/>
    <col min="10777" max="10777" width="9.140625" style="1" customWidth="1"/>
    <col min="10778" max="10778" width="9.5703125" style="1" customWidth="1"/>
    <col min="10779" max="11022" width="9.140625" style="1"/>
    <col min="11023" max="11023" width="31.42578125" style="1" customWidth="1"/>
    <col min="11024" max="11025" width="7.85546875" style="1" customWidth="1"/>
    <col min="11026" max="11026" width="8.5703125" style="1" customWidth="1"/>
    <col min="11027" max="11027" width="9.5703125" style="1" customWidth="1"/>
    <col min="11028" max="11028" width="12" style="1" customWidth="1"/>
    <col min="11029" max="11029" width="10.140625" style="1" customWidth="1"/>
    <col min="11030" max="11030" width="10.7109375" style="1" customWidth="1"/>
    <col min="11031" max="11031" width="20.28515625" style="1" customWidth="1"/>
    <col min="11032" max="11032" width="12.140625" style="1" customWidth="1"/>
    <col min="11033" max="11033" width="9.140625" style="1" customWidth="1"/>
    <col min="11034" max="11034" width="9.5703125" style="1" customWidth="1"/>
    <col min="11035" max="11278" width="9.140625" style="1"/>
    <col min="11279" max="11279" width="31.42578125" style="1" customWidth="1"/>
    <col min="11280" max="11281" width="7.85546875" style="1" customWidth="1"/>
    <col min="11282" max="11282" width="8.5703125" style="1" customWidth="1"/>
    <col min="11283" max="11283" width="9.5703125" style="1" customWidth="1"/>
    <col min="11284" max="11284" width="12" style="1" customWidth="1"/>
    <col min="11285" max="11285" width="10.140625" style="1" customWidth="1"/>
    <col min="11286" max="11286" width="10.7109375" style="1" customWidth="1"/>
    <col min="11287" max="11287" width="20.28515625" style="1" customWidth="1"/>
    <col min="11288" max="11288" width="12.140625" style="1" customWidth="1"/>
    <col min="11289" max="11289" width="9.140625" style="1" customWidth="1"/>
    <col min="11290" max="11290" width="9.5703125" style="1" customWidth="1"/>
    <col min="11291" max="11534" width="9.140625" style="1"/>
    <col min="11535" max="11535" width="31.42578125" style="1" customWidth="1"/>
    <col min="11536" max="11537" width="7.85546875" style="1" customWidth="1"/>
    <col min="11538" max="11538" width="8.5703125" style="1" customWidth="1"/>
    <col min="11539" max="11539" width="9.5703125" style="1" customWidth="1"/>
    <col min="11540" max="11540" width="12" style="1" customWidth="1"/>
    <col min="11541" max="11541" width="10.140625" style="1" customWidth="1"/>
    <col min="11542" max="11542" width="10.7109375" style="1" customWidth="1"/>
    <col min="11543" max="11543" width="20.28515625" style="1" customWidth="1"/>
    <col min="11544" max="11544" width="12.140625" style="1" customWidth="1"/>
    <col min="11545" max="11545" width="9.140625" style="1" customWidth="1"/>
    <col min="11546" max="11546" width="9.5703125" style="1" customWidth="1"/>
    <col min="11547" max="11790" width="9.140625" style="1"/>
    <col min="11791" max="11791" width="31.42578125" style="1" customWidth="1"/>
    <col min="11792" max="11793" width="7.85546875" style="1" customWidth="1"/>
    <col min="11794" max="11794" width="8.5703125" style="1" customWidth="1"/>
    <col min="11795" max="11795" width="9.5703125" style="1" customWidth="1"/>
    <col min="11796" max="11796" width="12" style="1" customWidth="1"/>
    <col min="11797" max="11797" width="10.140625" style="1" customWidth="1"/>
    <col min="11798" max="11798" width="10.7109375" style="1" customWidth="1"/>
    <col min="11799" max="11799" width="20.28515625" style="1" customWidth="1"/>
    <col min="11800" max="11800" width="12.140625" style="1" customWidth="1"/>
    <col min="11801" max="11801" width="9.140625" style="1" customWidth="1"/>
    <col min="11802" max="11802" width="9.5703125" style="1" customWidth="1"/>
    <col min="11803" max="12046" width="9.140625" style="1"/>
    <col min="12047" max="12047" width="31.42578125" style="1" customWidth="1"/>
    <col min="12048" max="12049" width="7.85546875" style="1" customWidth="1"/>
    <col min="12050" max="12050" width="8.5703125" style="1" customWidth="1"/>
    <col min="12051" max="12051" width="9.5703125" style="1" customWidth="1"/>
    <col min="12052" max="12052" width="12" style="1" customWidth="1"/>
    <col min="12053" max="12053" width="10.140625" style="1" customWidth="1"/>
    <col min="12054" max="12054" width="10.7109375" style="1" customWidth="1"/>
    <col min="12055" max="12055" width="20.28515625" style="1" customWidth="1"/>
    <col min="12056" max="12056" width="12.140625" style="1" customWidth="1"/>
    <col min="12057" max="12057" width="9.140625" style="1" customWidth="1"/>
    <col min="12058" max="12058" width="9.5703125" style="1" customWidth="1"/>
    <col min="12059" max="12302" width="9.140625" style="1"/>
    <col min="12303" max="12303" width="31.42578125" style="1" customWidth="1"/>
    <col min="12304" max="12305" width="7.85546875" style="1" customWidth="1"/>
    <col min="12306" max="12306" width="8.5703125" style="1" customWidth="1"/>
    <col min="12307" max="12307" width="9.5703125" style="1" customWidth="1"/>
    <col min="12308" max="12308" width="12" style="1" customWidth="1"/>
    <col min="12309" max="12309" width="10.140625" style="1" customWidth="1"/>
    <col min="12310" max="12310" width="10.7109375" style="1" customWidth="1"/>
    <col min="12311" max="12311" width="20.28515625" style="1" customWidth="1"/>
    <col min="12312" max="12312" width="12.140625" style="1" customWidth="1"/>
    <col min="12313" max="12313" width="9.140625" style="1" customWidth="1"/>
    <col min="12314" max="12314" width="9.5703125" style="1" customWidth="1"/>
    <col min="12315" max="12558" width="9.140625" style="1"/>
    <col min="12559" max="12559" width="31.42578125" style="1" customWidth="1"/>
    <col min="12560" max="12561" width="7.85546875" style="1" customWidth="1"/>
    <col min="12562" max="12562" width="8.5703125" style="1" customWidth="1"/>
    <col min="12563" max="12563" width="9.5703125" style="1" customWidth="1"/>
    <col min="12564" max="12564" width="12" style="1" customWidth="1"/>
    <col min="12565" max="12565" width="10.140625" style="1" customWidth="1"/>
    <col min="12566" max="12566" width="10.7109375" style="1" customWidth="1"/>
    <col min="12567" max="12567" width="20.28515625" style="1" customWidth="1"/>
    <col min="12568" max="12568" width="12.140625" style="1" customWidth="1"/>
    <col min="12569" max="12569" width="9.140625" style="1" customWidth="1"/>
    <col min="12570" max="12570" width="9.5703125" style="1" customWidth="1"/>
    <col min="12571" max="12814" width="9.140625" style="1"/>
    <col min="12815" max="12815" width="31.42578125" style="1" customWidth="1"/>
    <col min="12816" max="12817" width="7.85546875" style="1" customWidth="1"/>
    <col min="12818" max="12818" width="8.5703125" style="1" customWidth="1"/>
    <col min="12819" max="12819" width="9.5703125" style="1" customWidth="1"/>
    <col min="12820" max="12820" width="12" style="1" customWidth="1"/>
    <col min="12821" max="12821" width="10.140625" style="1" customWidth="1"/>
    <col min="12822" max="12822" width="10.7109375" style="1" customWidth="1"/>
    <col min="12823" max="12823" width="20.28515625" style="1" customWidth="1"/>
    <col min="12824" max="12824" width="12.140625" style="1" customWidth="1"/>
    <col min="12825" max="12825" width="9.140625" style="1" customWidth="1"/>
    <col min="12826" max="12826" width="9.5703125" style="1" customWidth="1"/>
    <col min="12827" max="13070" width="9.140625" style="1"/>
    <col min="13071" max="13071" width="31.42578125" style="1" customWidth="1"/>
    <col min="13072" max="13073" width="7.85546875" style="1" customWidth="1"/>
    <col min="13074" max="13074" width="8.5703125" style="1" customWidth="1"/>
    <col min="13075" max="13075" width="9.5703125" style="1" customWidth="1"/>
    <col min="13076" max="13076" width="12" style="1" customWidth="1"/>
    <col min="13077" max="13077" width="10.140625" style="1" customWidth="1"/>
    <col min="13078" max="13078" width="10.7109375" style="1" customWidth="1"/>
    <col min="13079" max="13079" width="20.28515625" style="1" customWidth="1"/>
    <col min="13080" max="13080" width="12.140625" style="1" customWidth="1"/>
    <col min="13081" max="13081" width="9.140625" style="1" customWidth="1"/>
    <col min="13082" max="13082" width="9.5703125" style="1" customWidth="1"/>
    <col min="13083" max="13326" width="9.140625" style="1"/>
    <col min="13327" max="13327" width="31.42578125" style="1" customWidth="1"/>
    <col min="13328" max="13329" width="7.85546875" style="1" customWidth="1"/>
    <col min="13330" max="13330" width="8.5703125" style="1" customWidth="1"/>
    <col min="13331" max="13331" width="9.5703125" style="1" customWidth="1"/>
    <col min="13332" max="13332" width="12" style="1" customWidth="1"/>
    <col min="13333" max="13333" width="10.140625" style="1" customWidth="1"/>
    <col min="13334" max="13334" width="10.7109375" style="1" customWidth="1"/>
    <col min="13335" max="13335" width="20.28515625" style="1" customWidth="1"/>
    <col min="13336" max="13336" width="12.140625" style="1" customWidth="1"/>
    <col min="13337" max="13337" width="9.140625" style="1" customWidth="1"/>
    <col min="13338" max="13338" width="9.5703125" style="1" customWidth="1"/>
    <col min="13339" max="13582" width="9.140625" style="1"/>
    <col min="13583" max="13583" width="31.42578125" style="1" customWidth="1"/>
    <col min="13584" max="13585" width="7.85546875" style="1" customWidth="1"/>
    <col min="13586" max="13586" width="8.5703125" style="1" customWidth="1"/>
    <col min="13587" max="13587" width="9.5703125" style="1" customWidth="1"/>
    <col min="13588" max="13588" width="12" style="1" customWidth="1"/>
    <col min="13589" max="13589" width="10.140625" style="1" customWidth="1"/>
    <col min="13590" max="13590" width="10.7109375" style="1" customWidth="1"/>
    <col min="13591" max="13591" width="20.28515625" style="1" customWidth="1"/>
    <col min="13592" max="13592" width="12.140625" style="1" customWidth="1"/>
    <col min="13593" max="13593" width="9.140625" style="1" customWidth="1"/>
    <col min="13594" max="13594" width="9.5703125" style="1" customWidth="1"/>
    <col min="13595" max="13838" width="9.140625" style="1"/>
    <col min="13839" max="13839" width="31.42578125" style="1" customWidth="1"/>
    <col min="13840" max="13841" width="7.85546875" style="1" customWidth="1"/>
    <col min="13842" max="13842" width="8.5703125" style="1" customWidth="1"/>
    <col min="13843" max="13843" width="9.5703125" style="1" customWidth="1"/>
    <col min="13844" max="13844" width="12" style="1" customWidth="1"/>
    <col min="13845" max="13845" width="10.140625" style="1" customWidth="1"/>
    <col min="13846" max="13846" width="10.7109375" style="1" customWidth="1"/>
    <col min="13847" max="13847" width="20.28515625" style="1" customWidth="1"/>
    <col min="13848" max="13848" width="12.140625" style="1" customWidth="1"/>
    <col min="13849" max="13849" width="9.140625" style="1" customWidth="1"/>
    <col min="13850" max="13850" width="9.5703125" style="1" customWidth="1"/>
    <col min="13851" max="14094" width="9.140625" style="1"/>
    <col min="14095" max="14095" width="31.42578125" style="1" customWidth="1"/>
    <col min="14096" max="14097" width="7.85546875" style="1" customWidth="1"/>
    <col min="14098" max="14098" width="8.5703125" style="1" customWidth="1"/>
    <col min="14099" max="14099" width="9.5703125" style="1" customWidth="1"/>
    <col min="14100" max="14100" width="12" style="1" customWidth="1"/>
    <col min="14101" max="14101" width="10.140625" style="1" customWidth="1"/>
    <col min="14102" max="14102" width="10.7109375" style="1" customWidth="1"/>
    <col min="14103" max="14103" width="20.28515625" style="1" customWidth="1"/>
    <col min="14104" max="14104" width="12.140625" style="1" customWidth="1"/>
    <col min="14105" max="14105" width="9.140625" style="1" customWidth="1"/>
    <col min="14106" max="14106" width="9.5703125" style="1" customWidth="1"/>
    <col min="14107" max="14350" width="9.140625" style="1"/>
    <col min="14351" max="14351" width="31.42578125" style="1" customWidth="1"/>
    <col min="14352" max="14353" width="7.85546875" style="1" customWidth="1"/>
    <col min="14354" max="14354" width="8.5703125" style="1" customWidth="1"/>
    <col min="14355" max="14355" width="9.5703125" style="1" customWidth="1"/>
    <col min="14356" max="14356" width="12" style="1" customWidth="1"/>
    <col min="14357" max="14357" width="10.140625" style="1" customWidth="1"/>
    <col min="14358" max="14358" width="10.7109375" style="1" customWidth="1"/>
    <col min="14359" max="14359" width="20.28515625" style="1" customWidth="1"/>
    <col min="14360" max="14360" width="12.140625" style="1" customWidth="1"/>
    <col min="14361" max="14361" width="9.140625" style="1" customWidth="1"/>
    <col min="14362" max="14362" width="9.5703125" style="1" customWidth="1"/>
    <col min="14363" max="14606" width="9.140625" style="1"/>
    <col min="14607" max="14607" width="31.42578125" style="1" customWidth="1"/>
    <col min="14608" max="14609" width="7.85546875" style="1" customWidth="1"/>
    <col min="14610" max="14610" width="8.5703125" style="1" customWidth="1"/>
    <col min="14611" max="14611" width="9.5703125" style="1" customWidth="1"/>
    <col min="14612" max="14612" width="12" style="1" customWidth="1"/>
    <col min="14613" max="14613" width="10.140625" style="1" customWidth="1"/>
    <col min="14614" max="14614" width="10.7109375" style="1" customWidth="1"/>
    <col min="14615" max="14615" width="20.28515625" style="1" customWidth="1"/>
    <col min="14616" max="14616" width="12.140625" style="1" customWidth="1"/>
    <col min="14617" max="14617" width="9.140625" style="1" customWidth="1"/>
    <col min="14618" max="14618" width="9.5703125" style="1" customWidth="1"/>
    <col min="14619" max="14862" width="9.140625" style="1"/>
    <col min="14863" max="14863" width="31.42578125" style="1" customWidth="1"/>
    <col min="14864" max="14865" width="7.85546875" style="1" customWidth="1"/>
    <col min="14866" max="14866" width="8.5703125" style="1" customWidth="1"/>
    <col min="14867" max="14867" width="9.5703125" style="1" customWidth="1"/>
    <col min="14868" max="14868" width="12" style="1" customWidth="1"/>
    <col min="14869" max="14869" width="10.140625" style="1" customWidth="1"/>
    <col min="14870" max="14870" width="10.7109375" style="1" customWidth="1"/>
    <col min="14871" max="14871" width="20.28515625" style="1" customWidth="1"/>
    <col min="14872" max="14872" width="12.140625" style="1" customWidth="1"/>
    <col min="14873" max="14873" width="9.140625" style="1" customWidth="1"/>
    <col min="14874" max="14874" width="9.5703125" style="1" customWidth="1"/>
    <col min="14875" max="15118" width="9.140625" style="1"/>
    <col min="15119" max="15119" width="31.42578125" style="1" customWidth="1"/>
    <col min="15120" max="15121" width="7.85546875" style="1" customWidth="1"/>
    <col min="15122" max="15122" width="8.5703125" style="1" customWidth="1"/>
    <col min="15123" max="15123" width="9.5703125" style="1" customWidth="1"/>
    <col min="15124" max="15124" width="12" style="1" customWidth="1"/>
    <col min="15125" max="15125" width="10.140625" style="1" customWidth="1"/>
    <col min="15126" max="15126" width="10.7109375" style="1" customWidth="1"/>
    <col min="15127" max="15127" width="20.28515625" style="1" customWidth="1"/>
    <col min="15128" max="15128" width="12.140625" style="1" customWidth="1"/>
    <col min="15129" max="15129" width="9.140625" style="1" customWidth="1"/>
    <col min="15130" max="15130" width="9.5703125" style="1" customWidth="1"/>
    <col min="15131" max="15374" width="9.140625" style="1"/>
    <col min="15375" max="15375" width="31.42578125" style="1" customWidth="1"/>
    <col min="15376" max="15377" width="7.85546875" style="1" customWidth="1"/>
    <col min="15378" max="15378" width="8.5703125" style="1" customWidth="1"/>
    <col min="15379" max="15379" width="9.5703125" style="1" customWidth="1"/>
    <col min="15380" max="15380" width="12" style="1" customWidth="1"/>
    <col min="15381" max="15381" width="10.140625" style="1" customWidth="1"/>
    <col min="15382" max="15382" width="10.7109375" style="1" customWidth="1"/>
    <col min="15383" max="15383" width="20.28515625" style="1" customWidth="1"/>
    <col min="15384" max="15384" width="12.140625" style="1" customWidth="1"/>
    <col min="15385" max="15385" width="9.140625" style="1" customWidth="1"/>
    <col min="15386" max="15386" width="9.5703125" style="1" customWidth="1"/>
    <col min="15387" max="15630" width="9.140625" style="1"/>
    <col min="15631" max="15631" width="31.42578125" style="1" customWidth="1"/>
    <col min="15632" max="15633" width="7.85546875" style="1" customWidth="1"/>
    <col min="15634" max="15634" width="8.5703125" style="1" customWidth="1"/>
    <col min="15635" max="15635" width="9.5703125" style="1" customWidth="1"/>
    <col min="15636" max="15636" width="12" style="1" customWidth="1"/>
    <col min="15637" max="15637" width="10.140625" style="1" customWidth="1"/>
    <col min="15638" max="15638" width="10.7109375" style="1" customWidth="1"/>
    <col min="15639" max="15639" width="20.28515625" style="1" customWidth="1"/>
    <col min="15640" max="15640" width="12.140625" style="1" customWidth="1"/>
    <col min="15641" max="15641" width="9.140625" style="1" customWidth="1"/>
    <col min="15642" max="15642" width="9.5703125" style="1" customWidth="1"/>
    <col min="15643" max="15886" width="9.140625" style="1"/>
    <col min="15887" max="15887" width="31.42578125" style="1" customWidth="1"/>
    <col min="15888" max="15889" width="7.85546875" style="1" customWidth="1"/>
    <col min="15890" max="15890" width="8.5703125" style="1" customWidth="1"/>
    <col min="15891" max="15891" width="9.5703125" style="1" customWidth="1"/>
    <col min="15892" max="15892" width="12" style="1" customWidth="1"/>
    <col min="15893" max="15893" width="10.140625" style="1" customWidth="1"/>
    <col min="15894" max="15894" width="10.7109375" style="1" customWidth="1"/>
    <col min="15895" max="15895" width="20.28515625" style="1" customWidth="1"/>
    <col min="15896" max="15896" width="12.140625" style="1" customWidth="1"/>
    <col min="15897" max="15897" width="9.140625" style="1" customWidth="1"/>
    <col min="15898" max="15898" width="9.5703125" style="1" customWidth="1"/>
    <col min="15899" max="16142" width="9.140625" style="1"/>
    <col min="16143" max="16143" width="31.42578125" style="1" customWidth="1"/>
    <col min="16144" max="16145" width="7.85546875" style="1" customWidth="1"/>
    <col min="16146" max="16146" width="8.5703125" style="1" customWidth="1"/>
    <col min="16147" max="16147" width="9.5703125" style="1" customWidth="1"/>
    <col min="16148" max="16148" width="12" style="1" customWidth="1"/>
    <col min="16149" max="16149" width="10.140625" style="1" customWidth="1"/>
    <col min="16150" max="16150" width="10.7109375" style="1" customWidth="1"/>
    <col min="16151" max="16151" width="20.28515625" style="1" customWidth="1"/>
    <col min="16152" max="16152" width="12.140625" style="1" customWidth="1"/>
    <col min="16153" max="16153" width="9.140625" style="1" customWidth="1"/>
    <col min="16154" max="16154" width="9.5703125" style="1" customWidth="1"/>
    <col min="16155" max="16384" width="9.140625" style="1"/>
  </cols>
  <sheetData>
    <row r="1" spans="1:43" ht="21" customHeight="1" x14ac:dyDescent="0.25">
      <c r="C1" s="2" t="s">
        <v>0</v>
      </c>
      <c r="D1" s="2"/>
      <c r="E1" s="2"/>
      <c r="H1" s="3"/>
      <c r="I1" s="3"/>
      <c r="K1" s="4" t="s">
        <v>1</v>
      </c>
      <c r="L1" s="4"/>
      <c r="M1" s="4"/>
      <c r="N1" s="4"/>
      <c r="O1" s="2"/>
      <c r="P1" s="2"/>
      <c r="Q1" s="5"/>
      <c r="Z1" s="3"/>
      <c r="AA1" s="3"/>
      <c r="AB1" s="4"/>
      <c r="AC1" s="4"/>
      <c r="AD1" s="3"/>
      <c r="AE1" s="3"/>
      <c r="AF1" s="3"/>
      <c r="AG1" s="3"/>
      <c r="AH1" s="3"/>
    </row>
    <row r="2" spans="1:43" ht="13.5" customHeight="1" x14ac:dyDescent="0.25">
      <c r="C2" s="92" t="s">
        <v>2</v>
      </c>
      <c r="D2" s="92"/>
      <c r="E2" s="92"/>
      <c r="F2" s="92"/>
      <c r="G2" s="92"/>
      <c r="H2" s="6"/>
      <c r="I2" s="6"/>
      <c r="K2" s="93" t="s">
        <v>131</v>
      </c>
      <c r="L2" s="93"/>
      <c r="M2" s="93"/>
      <c r="N2" s="93"/>
      <c r="O2" s="93"/>
      <c r="P2" s="93"/>
      <c r="Q2" s="93"/>
      <c r="T2" s="7"/>
      <c r="U2" s="7"/>
      <c r="V2" s="7"/>
      <c r="W2" s="7"/>
      <c r="X2" s="53"/>
      <c r="Y2" s="7"/>
      <c r="Z2" s="8"/>
      <c r="AA2" s="8"/>
      <c r="AB2" s="8"/>
      <c r="AC2" s="8"/>
      <c r="AD2" s="8"/>
      <c r="AE2" s="8"/>
      <c r="AF2" s="8"/>
      <c r="AG2" s="9"/>
      <c r="AH2" s="8"/>
      <c r="AN2" s="10"/>
    </row>
    <row r="3" spans="1:43" ht="29.25" customHeight="1" x14ac:dyDescent="0.25">
      <c r="C3" s="92"/>
      <c r="D3" s="92"/>
      <c r="E3" s="92"/>
      <c r="F3" s="92"/>
      <c r="G3" s="92"/>
      <c r="H3" s="6"/>
      <c r="I3" s="6"/>
      <c r="K3" s="93"/>
      <c r="L3" s="93"/>
      <c r="M3" s="93"/>
      <c r="N3" s="93"/>
      <c r="O3" s="93"/>
      <c r="P3" s="93"/>
      <c r="Q3" s="93"/>
      <c r="T3" s="7"/>
      <c r="U3" s="7"/>
      <c r="V3" s="7"/>
      <c r="W3" s="7"/>
      <c r="X3" s="53"/>
      <c r="Y3" s="7"/>
      <c r="Z3" s="9"/>
      <c r="AA3" s="9"/>
      <c r="AB3" s="9"/>
      <c r="AC3" s="9"/>
      <c r="AD3" s="9"/>
      <c r="AE3" s="9"/>
      <c r="AF3" s="9"/>
      <c r="AG3" s="9"/>
      <c r="AH3" s="9"/>
      <c r="AN3" s="10"/>
    </row>
    <row r="4" spans="1:43" ht="19.5" customHeight="1" x14ac:dyDescent="0.25">
      <c r="C4" s="94" t="s">
        <v>3</v>
      </c>
      <c r="D4" s="94"/>
      <c r="E4" s="94"/>
      <c r="F4" s="94"/>
      <c r="G4" s="94"/>
      <c r="H4" s="11"/>
      <c r="I4" s="11"/>
      <c r="K4" s="12" t="s">
        <v>132</v>
      </c>
      <c r="L4" s="12"/>
      <c r="M4" s="12"/>
      <c r="N4" s="12"/>
      <c r="O4" s="12"/>
      <c r="P4" s="12"/>
      <c r="Q4" s="12"/>
      <c r="T4" s="13"/>
      <c r="AB4" s="12"/>
      <c r="AC4" s="12"/>
      <c r="AH4" s="9"/>
      <c r="AN4" s="10"/>
    </row>
    <row r="5" spans="1:43" x14ac:dyDescent="0.25">
      <c r="C5" s="14"/>
      <c r="D5" s="13"/>
      <c r="R5" s="15"/>
      <c r="S5" s="14"/>
      <c r="T5" s="13"/>
      <c r="AI5" s="5"/>
      <c r="AJ5" s="5"/>
      <c r="AK5" s="5"/>
      <c r="AL5" s="5"/>
      <c r="AM5" s="5"/>
      <c r="AN5" s="15"/>
    </row>
    <row r="6" spans="1:43" ht="12" hidden="1" customHeight="1" x14ac:dyDescent="0.25">
      <c r="C6" s="7"/>
      <c r="D6" s="7"/>
      <c r="E6" s="7"/>
      <c r="F6" s="7"/>
      <c r="G6" s="9"/>
      <c r="H6" s="95"/>
      <c r="I6" s="95"/>
      <c r="J6" s="95"/>
      <c r="K6" s="95"/>
      <c r="L6" s="95"/>
      <c r="M6" s="95"/>
      <c r="N6" s="95"/>
      <c r="O6" s="95"/>
    </row>
    <row r="7" spans="1:43" ht="17.25" hidden="1" customHeight="1" x14ac:dyDescent="0.25">
      <c r="C7" s="15"/>
      <c r="D7" s="16"/>
      <c r="E7" s="16"/>
      <c r="G7" s="15"/>
      <c r="H7" s="95"/>
      <c r="I7" s="95"/>
      <c r="J7" s="95"/>
      <c r="K7" s="95"/>
      <c r="L7" s="95"/>
      <c r="M7" s="95"/>
      <c r="N7" s="95"/>
      <c r="O7" s="95"/>
    </row>
    <row r="8" spans="1:43" ht="19.5" customHeight="1" x14ac:dyDescent="0.25">
      <c r="C8" s="13"/>
      <c r="D8" s="13"/>
      <c r="H8" s="95"/>
      <c r="I8" s="95"/>
      <c r="J8" s="95"/>
      <c r="K8" s="95"/>
      <c r="L8" s="95"/>
      <c r="M8" s="95"/>
      <c r="N8" s="95"/>
      <c r="O8" s="95"/>
    </row>
    <row r="9" spans="1:43" x14ac:dyDescent="0.25">
      <c r="B9" s="33"/>
      <c r="C9" s="17"/>
      <c r="D9" s="17"/>
      <c r="E9" s="17"/>
      <c r="F9" s="17"/>
      <c r="G9" s="96" t="s">
        <v>4</v>
      </c>
      <c r="H9" s="96"/>
      <c r="I9" s="96"/>
      <c r="J9" s="96"/>
      <c r="K9" s="96"/>
      <c r="L9" s="96"/>
      <c r="M9" s="96"/>
      <c r="N9" s="96"/>
      <c r="O9" s="17"/>
      <c r="P9" s="17"/>
      <c r="Q9" s="17"/>
      <c r="R9" s="17"/>
      <c r="S9" s="17"/>
      <c r="T9" s="17"/>
      <c r="U9" s="17"/>
      <c r="V9" s="17"/>
      <c r="W9" s="17"/>
      <c r="X9" s="54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3" ht="15.75" customHeight="1" x14ac:dyDescent="0.25">
      <c r="B10" s="18"/>
      <c r="C10" s="18"/>
      <c r="D10" s="18"/>
      <c r="E10" s="18"/>
      <c r="F10" s="18"/>
      <c r="G10" s="97" t="s">
        <v>34</v>
      </c>
      <c r="H10" s="97"/>
      <c r="I10" s="97"/>
      <c r="J10" s="97"/>
      <c r="K10" s="97"/>
      <c r="L10" s="97"/>
      <c r="M10" s="97"/>
      <c r="N10" s="97"/>
      <c r="O10" s="97"/>
      <c r="P10" s="18"/>
      <c r="Q10" s="18"/>
      <c r="R10" s="18"/>
      <c r="S10" s="18"/>
      <c r="T10" s="18"/>
      <c r="U10" s="18"/>
      <c r="V10" s="18"/>
      <c r="W10" s="18"/>
      <c r="X10" s="55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3" x14ac:dyDescent="0.25">
      <c r="C11" s="19"/>
      <c r="D11" s="19"/>
      <c r="E11" s="19"/>
      <c r="F11" s="19"/>
      <c r="G11" s="19"/>
      <c r="H11" s="19"/>
      <c r="I11" s="19"/>
      <c r="J11" s="19" t="s">
        <v>121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6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3" x14ac:dyDescent="0.25">
      <c r="B12" s="34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 t="s">
        <v>130</v>
      </c>
      <c r="O12" s="20"/>
      <c r="P12" s="20"/>
      <c r="Q12" s="20"/>
      <c r="AB12" s="20"/>
      <c r="AC12" s="20"/>
    </row>
    <row r="13" spans="1:43" s="21" customFormat="1" ht="18.75" customHeight="1" x14ac:dyDescent="0.25">
      <c r="A13" s="13"/>
      <c r="B13" s="98" t="s">
        <v>5</v>
      </c>
      <c r="C13" s="98" t="s">
        <v>6</v>
      </c>
      <c r="D13" s="98" t="s">
        <v>7</v>
      </c>
      <c r="E13" s="98" t="s">
        <v>8</v>
      </c>
      <c r="F13" s="98" t="s">
        <v>9</v>
      </c>
      <c r="G13" s="89" t="s">
        <v>10</v>
      </c>
      <c r="H13" s="98" t="s">
        <v>11</v>
      </c>
      <c r="I13" s="50"/>
      <c r="J13" s="105" t="s">
        <v>12</v>
      </c>
      <c r="K13" s="106"/>
      <c r="L13" s="106"/>
      <c r="M13" s="106"/>
      <c r="N13" s="107"/>
      <c r="O13" s="108" t="s">
        <v>13</v>
      </c>
      <c r="P13" s="109"/>
      <c r="Q13" s="98" t="s">
        <v>14</v>
      </c>
      <c r="R13" s="98" t="s">
        <v>8</v>
      </c>
      <c r="S13" s="98" t="s">
        <v>134</v>
      </c>
      <c r="T13" s="98" t="s">
        <v>10</v>
      </c>
      <c r="U13" s="98" t="s">
        <v>11</v>
      </c>
      <c r="V13" s="50"/>
      <c r="W13" s="50"/>
      <c r="X13" s="50"/>
      <c r="Y13" s="105" t="s">
        <v>12</v>
      </c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7"/>
      <c r="AK13" s="108" t="s">
        <v>13</v>
      </c>
      <c r="AL13" s="109"/>
      <c r="AM13" s="98" t="s">
        <v>32</v>
      </c>
      <c r="AN13" s="110" t="s">
        <v>142</v>
      </c>
      <c r="AO13" s="110" t="s">
        <v>143</v>
      </c>
      <c r="AQ13" s="78"/>
    </row>
    <row r="14" spans="1:43" s="21" customFormat="1" ht="61.5" customHeight="1" x14ac:dyDescent="0.25">
      <c r="A14" s="37"/>
      <c r="B14" s="99"/>
      <c r="C14" s="99"/>
      <c r="D14" s="99"/>
      <c r="E14" s="99"/>
      <c r="F14" s="99"/>
      <c r="G14" s="90"/>
      <c r="H14" s="99"/>
      <c r="I14" s="47"/>
      <c r="J14" s="101" t="s">
        <v>15</v>
      </c>
      <c r="K14" s="104" t="s">
        <v>16</v>
      </c>
      <c r="L14" s="101" t="s">
        <v>17</v>
      </c>
      <c r="M14" s="101" t="s">
        <v>72</v>
      </c>
      <c r="N14" s="101" t="s">
        <v>73</v>
      </c>
      <c r="O14" s="101" t="s">
        <v>18</v>
      </c>
      <c r="P14" s="101" t="s">
        <v>19</v>
      </c>
      <c r="Q14" s="99"/>
      <c r="R14" s="99"/>
      <c r="S14" s="99"/>
      <c r="T14" s="99"/>
      <c r="U14" s="99"/>
      <c r="V14" s="64"/>
      <c r="W14" s="64"/>
      <c r="X14" s="64"/>
      <c r="Y14" s="101" t="s">
        <v>133</v>
      </c>
      <c r="Z14" s="104" t="s">
        <v>16</v>
      </c>
      <c r="AA14" s="101" t="s">
        <v>17</v>
      </c>
      <c r="AB14" s="101" t="s">
        <v>72</v>
      </c>
      <c r="AC14" s="101" t="s">
        <v>73</v>
      </c>
      <c r="AD14" s="104" t="s">
        <v>20</v>
      </c>
      <c r="AE14" s="104"/>
      <c r="AF14" s="104"/>
      <c r="AG14" s="104"/>
      <c r="AH14" s="104"/>
      <c r="AI14" s="104"/>
      <c r="AJ14" s="104"/>
      <c r="AK14" s="104" t="s">
        <v>18</v>
      </c>
      <c r="AL14" s="101" t="s">
        <v>19</v>
      </c>
      <c r="AM14" s="99"/>
      <c r="AN14" s="110"/>
      <c r="AO14" s="110"/>
      <c r="AQ14" s="78" t="s">
        <v>147</v>
      </c>
    </row>
    <row r="15" spans="1:43" s="21" customFormat="1" ht="36.75" customHeight="1" x14ac:dyDescent="0.25">
      <c r="A15" s="37"/>
      <c r="B15" s="99"/>
      <c r="C15" s="99"/>
      <c r="D15" s="99"/>
      <c r="E15" s="99"/>
      <c r="F15" s="99"/>
      <c r="G15" s="90"/>
      <c r="H15" s="99"/>
      <c r="I15" s="47"/>
      <c r="J15" s="102"/>
      <c r="K15" s="104"/>
      <c r="L15" s="102"/>
      <c r="M15" s="102"/>
      <c r="N15" s="102"/>
      <c r="O15" s="102"/>
      <c r="P15" s="102"/>
      <c r="Q15" s="99"/>
      <c r="R15" s="99"/>
      <c r="S15" s="99"/>
      <c r="T15" s="99"/>
      <c r="U15" s="99"/>
      <c r="V15" s="64"/>
      <c r="W15" s="64"/>
      <c r="X15" s="64"/>
      <c r="Y15" s="102"/>
      <c r="Z15" s="104"/>
      <c r="AA15" s="102"/>
      <c r="AB15" s="102"/>
      <c r="AC15" s="102"/>
      <c r="AD15" s="104" t="s">
        <v>31</v>
      </c>
      <c r="AE15" s="104"/>
      <c r="AF15" s="104"/>
      <c r="AG15" s="104" t="s">
        <v>138</v>
      </c>
      <c r="AH15" s="104" t="s">
        <v>139</v>
      </c>
      <c r="AI15" s="104" t="s">
        <v>140</v>
      </c>
      <c r="AJ15" s="104" t="s">
        <v>141</v>
      </c>
      <c r="AK15" s="104"/>
      <c r="AL15" s="102"/>
      <c r="AM15" s="99"/>
      <c r="AN15" s="110"/>
      <c r="AO15" s="110"/>
      <c r="AQ15" s="78"/>
    </row>
    <row r="16" spans="1:43" s="21" customFormat="1" ht="18.75" customHeight="1" x14ac:dyDescent="0.25">
      <c r="A16" s="37"/>
      <c r="B16" s="100"/>
      <c r="C16" s="100"/>
      <c r="D16" s="100"/>
      <c r="E16" s="100"/>
      <c r="F16" s="100"/>
      <c r="G16" s="91"/>
      <c r="H16" s="100"/>
      <c r="I16" s="48"/>
      <c r="J16" s="103"/>
      <c r="K16" s="104"/>
      <c r="L16" s="103"/>
      <c r="M16" s="103"/>
      <c r="N16" s="103"/>
      <c r="O16" s="103"/>
      <c r="P16" s="103"/>
      <c r="Q16" s="100"/>
      <c r="R16" s="100"/>
      <c r="S16" s="100"/>
      <c r="T16" s="100"/>
      <c r="U16" s="100"/>
      <c r="V16" s="65"/>
      <c r="W16" s="65"/>
      <c r="X16" s="65"/>
      <c r="Y16" s="103"/>
      <c r="Z16" s="104"/>
      <c r="AA16" s="103"/>
      <c r="AB16" s="103"/>
      <c r="AC16" s="103"/>
      <c r="AD16" s="63" t="s">
        <v>135</v>
      </c>
      <c r="AE16" s="63" t="s">
        <v>136</v>
      </c>
      <c r="AF16" s="63" t="s">
        <v>137</v>
      </c>
      <c r="AG16" s="104"/>
      <c r="AH16" s="104"/>
      <c r="AI16" s="104"/>
      <c r="AJ16" s="104"/>
      <c r="AK16" s="104"/>
      <c r="AL16" s="103"/>
      <c r="AM16" s="100"/>
      <c r="AN16" s="110"/>
      <c r="AO16" s="110"/>
      <c r="AQ16" s="78"/>
    </row>
    <row r="17" spans="1:43" s="21" customFormat="1" x14ac:dyDescent="0.25">
      <c r="A17" s="37"/>
      <c r="B17" s="29">
        <v>1</v>
      </c>
      <c r="C17" s="23">
        <v>2</v>
      </c>
      <c r="D17" s="23">
        <v>3</v>
      </c>
      <c r="E17" s="22">
        <v>4</v>
      </c>
      <c r="F17" s="23">
        <v>5</v>
      </c>
      <c r="G17" s="23">
        <v>6</v>
      </c>
      <c r="H17" s="22">
        <v>7</v>
      </c>
      <c r="I17" s="22"/>
      <c r="J17" s="23">
        <v>8</v>
      </c>
      <c r="K17" s="23">
        <v>9</v>
      </c>
      <c r="L17" s="22">
        <v>10</v>
      </c>
      <c r="M17" s="22">
        <v>10</v>
      </c>
      <c r="N17" s="22">
        <v>10</v>
      </c>
      <c r="O17" s="23">
        <v>11</v>
      </c>
      <c r="P17" s="23">
        <v>12</v>
      </c>
      <c r="Q17" s="22">
        <v>13</v>
      </c>
      <c r="R17" s="23">
        <v>14</v>
      </c>
      <c r="S17" s="23">
        <v>15</v>
      </c>
      <c r="T17" s="22">
        <v>16</v>
      </c>
      <c r="U17" s="23">
        <v>17</v>
      </c>
      <c r="V17" s="49"/>
      <c r="W17" s="49"/>
      <c r="X17" s="57"/>
      <c r="Y17" s="23">
        <v>18</v>
      </c>
      <c r="Z17" s="22">
        <v>19</v>
      </c>
      <c r="AA17" s="23">
        <v>20</v>
      </c>
      <c r="AB17" s="22">
        <v>10</v>
      </c>
      <c r="AC17" s="22">
        <v>10</v>
      </c>
      <c r="AD17" s="23">
        <v>21</v>
      </c>
      <c r="AE17" s="23">
        <v>22</v>
      </c>
      <c r="AF17" s="23">
        <v>23</v>
      </c>
      <c r="AG17" s="23">
        <v>24</v>
      </c>
      <c r="AH17" s="22">
        <v>25</v>
      </c>
      <c r="AI17" s="23">
        <v>26</v>
      </c>
      <c r="AJ17" s="23">
        <v>27</v>
      </c>
      <c r="AK17" s="22">
        <v>28</v>
      </c>
      <c r="AL17" s="23">
        <v>29</v>
      </c>
      <c r="AM17" s="23">
        <v>30</v>
      </c>
      <c r="AN17" s="22">
        <v>31</v>
      </c>
      <c r="AO17" s="23">
        <v>32</v>
      </c>
      <c r="AQ17" s="78"/>
    </row>
    <row r="18" spans="1:43" s="86" customFormat="1" ht="21.75" customHeight="1" x14ac:dyDescent="0.2">
      <c r="A18" s="59" t="s">
        <v>45</v>
      </c>
      <c r="B18" s="81" t="s">
        <v>21</v>
      </c>
      <c r="C18" s="82">
        <v>1</v>
      </c>
      <c r="D18" s="83" t="s">
        <v>41</v>
      </c>
      <c r="E18" s="83" t="s">
        <v>23</v>
      </c>
      <c r="F18" s="84">
        <v>116446</v>
      </c>
      <c r="G18" s="84">
        <f>F18</f>
        <v>116446</v>
      </c>
      <c r="H18" s="84">
        <f>G18*0.25</f>
        <v>29111.5</v>
      </c>
      <c r="I18" s="84">
        <f>G18+H18</f>
        <v>145557.5</v>
      </c>
      <c r="J18" s="84"/>
      <c r="K18" s="84"/>
      <c r="L18" s="84"/>
      <c r="M18" s="84"/>
      <c r="N18" s="84"/>
      <c r="O18" s="84"/>
      <c r="P18" s="84">
        <f>(G18+H18)*10%</f>
        <v>14555.75</v>
      </c>
      <c r="Q18" s="84">
        <f>SUM(G18+H18+J18+K18+O18+P18+N18)</f>
        <v>160113.25</v>
      </c>
      <c r="R18" s="85" t="str">
        <f>E18</f>
        <v>А1-2</v>
      </c>
      <c r="S18" s="84">
        <f>F18*2</f>
        <v>232892</v>
      </c>
      <c r="T18" s="84">
        <f>S18*C18</f>
        <v>232892</v>
      </c>
      <c r="U18" s="84">
        <f>T18*0.25</f>
        <v>58223</v>
      </c>
      <c r="V18" s="84">
        <f>T18+U18</f>
        <v>291115</v>
      </c>
      <c r="W18" s="84">
        <f>V18-I18</f>
        <v>145557.5</v>
      </c>
      <c r="X18" s="58">
        <f>W18/V18*100</f>
        <v>50</v>
      </c>
      <c r="Y18" s="84"/>
      <c r="Z18" s="84"/>
      <c r="AA18" s="84"/>
      <c r="AB18" s="84"/>
      <c r="AC18" s="84"/>
      <c r="AD18" s="84"/>
      <c r="AE18" s="84">
        <f t="shared" ref="AE18:AE21" si="0">(T18+U18)*50%</f>
        <v>145557.5</v>
      </c>
      <c r="AF18" s="84"/>
      <c r="AG18" s="84"/>
      <c r="AH18" s="84"/>
      <c r="AI18" s="84"/>
      <c r="AJ18" s="84"/>
      <c r="AK18" s="84"/>
      <c r="AL18" s="84">
        <f>(T18+U18)*10%</f>
        <v>29111.5</v>
      </c>
      <c r="AM18" s="84">
        <f>SUM(T18+U18+Y18+Z18+AG18+AH18+AI18+AJ18+AK18+AL18+AD18+AE18+AF18+AA18)</f>
        <v>465784</v>
      </c>
      <c r="AN18" s="85">
        <f>Q18</f>
        <v>160113.25</v>
      </c>
      <c r="AO18" s="85">
        <f>AM18-AN18</f>
        <v>305670.75</v>
      </c>
      <c r="AQ18" s="87">
        <f t="shared" ref="AQ18:AQ32" si="1">T17:T18+U18</f>
        <v>291115</v>
      </c>
    </row>
    <row r="19" spans="1:43" s="36" customFormat="1" ht="36.75" customHeight="1" x14ac:dyDescent="0.2">
      <c r="A19" s="37" t="s">
        <v>44</v>
      </c>
      <c r="B19" s="63" t="s">
        <v>35</v>
      </c>
      <c r="C19" s="45">
        <v>1</v>
      </c>
      <c r="D19" s="39" t="s">
        <v>22</v>
      </c>
      <c r="E19" s="39" t="s">
        <v>39</v>
      </c>
      <c r="F19" s="24">
        <v>107598</v>
      </c>
      <c r="G19" s="24">
        <f>F19</f>
        <v>107598</v>
      </c>
      <c r="H19" s="24">
        <f t="shared" ref="H19:H21" si="2">G19*0.25</f>
        <v>26899.5</v>
      </c>
      <c r="I19" s="24">
        <f t="shared" ref="I19:I62" si="3">G19+H19</f>
        <v>134497.5</v>
      </c>
      <c r="J19" s="24"/>
      <c r="K19" s="24"/>
      <c r="L19" s="24"/>
      <c r="M19" s="24"/>
      <c r="N19" s="24"/>
      <c r="O19" s="24"/>
      <c r="P19" s="24">
        <f t="shared" ref="P19:P21" si="4">(G19+H19)*10%</f>
        <v>13449.75</v>
      </c>
      <c r="Q19" s="24">
        <f t="shared" ref="Q19:Q22" si="5">SUM(G19+H19+J19+K19+O19+P19+N19)</f>
        <v>147947.25</v>
      </c>
      <c r="R19" s="25" t="str">
        <f t="shared" ref="R19:R62" si="6">E19</f>
        <v>А1-2-1</v>
      </c>
      <c r="S19" s="24">
        <f t="shared" ref="S19:S21" si="7">F19*2</f>
        <v>215196</v>
      </c>
      <c r="T19" s="24">
        <f t="shared" ref="T19:T22" si="8">S19*C19</f>
        <v>215196</v>
      </c>
      <c r="U19" s="24">
        <f t="shared" ref="U19:U21" si="9">T19*0.25</f>
        <v>53799</v>
      </c>
      <c r="V19" s="24">
        <f t="shared" ref="V19:V22" si="10">T19+U19</f>
        <v>268995</v>
      </c>
      <c r="W19" s="24">
        <f t="shared" ref="W19:W22" si="11">V19-I19</f>
        <v>134497.5</v>
      </c>
      <c r="X19" s="51">
        <f t="shared" ref="X19:X22" si="12">W19/V19*100</f>
        <v>50</v>
      </c>
      <c r="Y19" s="24"/>
      <c r="Z19" s="24"/>
      <c r="AA19" s="24"/>
      <c r="AB19" s="24"/>
      <c r="AC19" s="24"/>
      <c r="AD19" s="24"/>
      <c r="AE19" s="24">
        <f t="shared" si="0"/>
        <v>134497.5</v>
      </c>
      <c r="AF19" s="24"/>
      <c r="AG19" s="24"/>
      <c r="AH19" s="24"/>
      <c r="AI19" s="24"/>
      <c r="AJ19" s="24"/>
      <c r="AK19" s="24"/>
      <c r="AL19" s="24">
        <f t="shared" ref="AL19:AL22" si="13">(T19+U19)*10%</f>
        <v>26899.5</v>
      </c>
      <c r="AM19" s="24">
        <f t="shared" ref="AM19:AM22" si="14">SUM(T19+U19+Y19+Z19+AG19+AH19+AI19+AJ19+AK19+AL19+AD19+AE19+AF19+AA19)</f>
        <v>430392</v>
      </c>
      <c r="AN19" s="25">
        <f t="shared" ref="AN19:AN22" si="15">Q19</f>
        <v>147947.25</v>
      </c>
      <c r="AO19" s="25">
        <f t="shared" ref="AO19:AO22" si="16">AM19-AN19</f>
        <v>282444.75</v>
      </c>
      <c r="AQ19" s="80">
        <f t="shared" si="1"/>
        <v>268995</v>
      </c>
    </row>
    <row r="20" spans="1:43" s="36" customFormat="1" ht="29.25" customHeight="1" x14ac:dyDescent="0.2">
      <c r="A20" s="37" t="s">
        <v>45</v>
      </c>
      <c r="B20" s="63" t="s">
        <v>36</v>
      </c>
      <c r="C20" s="45">
        <v>1</v>
      </c>
      <c r="D20" s="39" t="s">
        <v>41</v>
      </c>
      <c r="E20" s="39" t="s">
        <v>39</v>
      </c>
      <c r="F20" s="24">
        <v>110606</v>
      </c>
      <c r="G20" s="24">
        <f t="shared" ref="G20:G21" si="17">F20</f>
        <v>110606</v>
      </c>
      <c r="H20" s="24">
        <f t="shared" si="2"/>
        <v>27651.5</v>
      </c>
      <c r="I20" s="24">
        <f t="shared" si="3"/>
        <v>138257.5</v>
      </c>
      <c r="J20" s="24"/>
      <c r="K20" s="24"/>
      <c r="L20" s="24"/>
      <c r="M20" s="24"/>
      <c r="N20" s="24"/>
      <c r="O20" s="24"/>
      <c r="P20" s="24">
        <f t="shared" si="4"/>
        <v>13825.75</v>
      </c>
      <c r="Q20" s="24">
        <f t="shared" si="5"/>
        <v>152083.25</v>
      </c>
      <c r="R20" s="25" t="str">
        <f t="shared" si="6"/>
        <v>А1-2-1</v>
      </c>
      <c r="S20" s="24">
        <f t="shared" si="7"/>
        <v>221212</v>
      </c>
      <c r="T20" s="24">
        <f t="shared" si="8"/>
        <v>221212</v>
      </c>
      <c r="U20" s="24">
        <f t="shared" si="9"/>
        <v>55303</v>
      </c>
      <c r="V20" s="24">
        <f t="shared" si="10"/>
        <v>276515</v>
      </c>
      <c r="W20" s="24">
        <f t="shared" si="11"/>
        <v>138257.5</v>
      </c>
      <c r="X20" s="51">
        <f t="shared" si="12"/>
        <v>50</v>
      </c>
      <c r="Y20" s="24"/>
      <c r="Z20" s="24"/>
      <c r="AA20" s="24"/>
      <c r="AB20" s="24"/>
      <c r="AC20" s="24"/>
      <c r="AD20" s="24"/>
      <c r="AE20" s="24">
        <f t="shared" si="0"/>
        <v>138257.5</v>
      </c>
      <c r="AF20" s="24"/>
      <c r="AG20" s="24"/>
      <c r="AH20" s="24"/>
      <c r="AI20" s="24"/>
      <c r="AJ20" s="24"/>
      <c r="AK20" s="24"/>
      <c r="AL20" s="24">
        <f t="shared" si="13"/>
        <v>27651.5</v>
      </c>
      <c r="AM20" s="24">
        <f t="shared" si="14"/>
        <v>442424</v>
      </c>
      <c r="AN20" s="25">
        <f t="shared" si="15"/>
        <v>152083.25</v>
      </c>
      <c r="AO20" s="25">
        <f t="shared" si="16"/>
        <v>290340.75</v>
      </c>
      <c r="AQ20" s="80">
        <f t="shared" si="1"/>
        <v>276515</v>
      </c>
    </row>
    <row r="21" spans="1:43" s="36" customFormat="1" ht="33.75" customHeight="1" x14ac:dyDescent="0.2">
      <c r="A21" s="37" t="s">
        <v>46</v>
      </c>
      <c r="B21" s="63" t="s">
        <v>37</v>
      </c>
      <c r="C21" s="45">
        <v>1</v>
      </c>
      <c r="D21" s="39" t="s">
        <v>22</v>
      </c>
      <c r="E21" s="39" t="s">
        <v>39</v>
      </c>
      <c r="F21" s="24">
        <v>107598</v>
      </c>
      <c r="G21" s="24">
        <f t="shared" si="17"/>
        <v>107598</v>
      </c>
      <c r="H21" s="24">
        <f t="shared" si="2"/>
        <v>26899.5</v>
      </c>
      <c r="I21" s="24">
        <f t="shared" si="3"/>
        <v>134497.5</v>
      </c>
      <c r="J21" s="24"/>
      <c r="K21" s="24"/>
      <c r="L21" s="24"/>
      <c r="M21" s="24"/>
      <c r="N21" s="24"/>
      <c r="O21" s="24"/>
      <c r="P21" s="24">
        <f t="shared" si="4"/>
        <v>13449.75</v>
      </c>
      <c r="Q21" s="24">
        <f t="shared" si="5"/>
        <v>147947.25</v>
      </c>
      <c r="R21" s="25" t="str">
        <f t="shared" si="6"/>
        <v>А1-2-1</v>
      </c>
      <c r="S21" s="24">
        <f t="shared" si="7"/>
        <v>215196</v>
      </c>
      <c r="T21" s="24">
        <f t="shared" si="8"/>
        <v>215196</v>
      </c>
      <c r="U21" s="24">
        <f t="shared" si="9"/>
        <v>53799</v>
      </c>
      <c r="V21" s="24">
        <f t="shared" si="10"/>
        <v>268995</v>
      </c>
      <c r="W21" s="24">
        <f t="shared" si="11"/>
        <v>134497.5</v>
      </c>
      <c r="X21" s="51">
        <f t="shared" si="12"/>
        <v>50</v>
      </c>
      <c r="Y21" s="24"/>
      <c r="Z21" s="24"/>
      <c r="AA21" s="24"/>
      <c r="AB21" s="24"/>
      <c r="AC21" s="24"/>
      <c r="AD21" s="24"/>
      <c r="AE21" s="24">
        <f t="shared" si="0"/>
        <v>134497.5</v>
      </c>
      <c r="AF21" s="24"/>
      <c r="AG21" s="24"/>
      <c r="AH21" s="24"/>
      <c r="AI21" s="24"/>
      <c r="AJ21" s="24"/>
      <c r="AK21" s="24"/>
      <c r="AL21" s="24">
        <f t="shared" si="13"/>
        <v>26899.5</v>
      </c>
      <c r="AM21" s="24">
        <f t="shared" si="14"/>
        <v>430392</v>
      </c>
      <c r="AN21" s="25">
        <f t="shared" si="15"/>
        <v>147947.25</v>
      </c>
      <c r="AO21" s="25">
        <f t="shared" si="16"/>
        <v>282444.75</v>
      </c>
      <c r="AQ21" s="80">
        <f t="shared" si="1"/>
        <v>268995</v>
      </c>
    </row>
    <row r="22" spans="1:43" s="36" customFormat="1" ht="23.25" customHeight="1" x14ac:dyDescent="0.2">
      <c r="A22" s="37" t="s">
        <v>47</v>
      </c>
      <c r="B22" s="63" t="s">
        <v>38</v>
      </c>
      <c r="C22" s="45">
        <v>1</v>
      </c>
      <c r="D22" s="39" t="s">
        <v>41</v>
      </c>
      <c r="E22" s="39" t="s">
        <v>40</v>
      </c>
      <c r="F22" s="24">
        <v>105828</v>
      </c>
      <c r="G22" s="24">
        <f>F22</f>
        <v>105828</v>
      </c>
      <c r="H22" s="24"/>
      <c r="I22" s="24">
        <f t="shared" si="3"/>
        <v>105828</v>
      </c>
      <c r="J22" s="24"/>
      <c r="K22" s="24"/>
      <c r="L22" s="24"/>
      <c r="M22" s="24"/>
      <c r="N22" s="24"/>
      <c r="O22" s="24"/>
      <c r="P22" s="24">
        <f>(G22+H22)*10%</f>
        <v>10582.800000000001</v>
      </c>
      <c r="Q22" s="24">
        <f t="shared" si="5"/>
        <v>116410.8</v>
      </c>
      <c r="R22" s="25" t="str">
        <f t="shared" si="6"/>
        <v>А2-2</v>
      </c>
      <c r="S22" s="66">
        <f>F22*1.71</f>
        <v>180965.88</v>
      </c>
      <c r="T22" s="24">
        <f t="shared" si="8"/>
        <v>180965.88</v>
      </c>
      <c r="U22" s="24"/>
      <c r="V22" s="24">
        <f t="shared" si="10"/>
        <v>180965.88</v>
      </c>
      <c r="W22" s="24">
        <f t="shared" si="11"/>
        <v>75137.88</v>
      </c>
      <c r="X22" s="51">
        <f t="shared" si="12"/>
        <v>41.520467836257311</v>
      </c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>
        <f t="shared" si="13"/>
        <v>18096.588</v>
      </c>
      <c r="AM22" s="24">
        <f t="shared" si="14"/>
        <v>199062.46799999999</v>
      </c>
      <c r="AN22" s="25">
        <f t="shared" si="15"/>
        <v>116410.8</v>
      </c>
      <c r="AO22" s="25">
        <f t="shared" si="16"/>
        <v>82651.667999999991</v>
      </c>
      <c r="AQ22" s="80">
        <f t="shared" si="1"/>
        <v>180965.88</v>
      </c>
    </row>
    <row r="23" spans="1:43" s="41" customFormat="1" ht="28.5" customHeight="1" x14ac:dyDescent="0.2">
      <c r="A23" s="38"/>
      <c r="B23" s="67" t="s">
        <v>24</v>
      </c>
      <c r="C23" s="68">
        <f>SUM(C18:C22)</f>
        <v>5</v>
      </c>
      <c r="D23" s="69"/>
      <c r="E23" s="69"/>
      <c r="F23" s="69">
        <f>SUM(F18:F22)</f>
        <v>548076</v>
      </c>
      <c r="G23" s="69">
        <f>SUM(G18:G22)</f>
        <v>548076</v>
      </c>
      <c r="H23" s="69">
        <f>SUM(H18:H22)</f>
        <v>110562</v>
      </c>
      <c r="I23" s="69"/>
      <c r="J23" s="69">
        <f t="shared" ref="J23:O23" si="18">SUM(J18:J22)</f>
        <v>0</v>
      </c>
      <c r="K23" s="69">
        <f t="shared" si="18"/>
        <v>0</v>
      </c>
      <c r="L23" s="69">
        <f t="shared" si="18"/>
        <v>0</v>
      </c>
      <c r="M23" s="69">
        <f t="shared" si="18"/>
        <v>0</v>
      </c>
      <c r="N23" s="69">
        <f t="shared" si="18"/>
        <v>0</v>
      </c>
      <c r="O23" s="69">
        <f t="shared" si="18"/>
        <v>0</v>
      </c>
      <c r="P23" s="69">
        <f>SUM(P18:P22)</f>
        <v>65863.8</v>
      </c>
      <c r="Q23" s="69">
        <f>SUM(Q18:Q22)</f>
        <v>724501.8</v>
      </c>
      <c r="R23" s="70"/>
      <c r="S23" s="69">
        <f t="shared" ref="S23:AN23" si="19">SUM(S18:S22)</f>
        <v>1065461.8799999999</v>
      </c>
      <c r="T23" s="69">
        <f>SUM(T18:T22)</f>
        <v>1065461.8799999999</v>
      </c>
      <c r="U23" s="69">
        <f>SUM(U18:U22)</f>
        <v>221124</v>
      </c>
      <c r="V23" s="69"/>
      <c r="W23" s="69"/>
      <c r="X23" s="69"/>
      <c r="Y23" s="69">
        <f t="shared" si="19"/>
        <v>0</v>
      </c>
      <c r="Z23" s="69">
        <f t="shared" si="19"/>
        <v>0</v>
      </c>
      <c r="AA23" s="69">
        <f t="shared" si="19"/>
        <v>0</v>
      </c>
      <c r="AB23" s="69">
        <f t="shared" ref="AB23" si="20">SUM(AB18:AB22)</f>
        <v>0</v>
      </c>
      <c r="AC23" s="69">
        <f t="shared" ref="AC23" si="21">SUM(AC18:AC22)</f>
        <v>0</v>
      </c>
      <c r="AD23" s="69">
        <f t="shared" si="19"/>
        <v>0</v>
      </c>
      <c r="AE23" s="69">
        <f t="shared" si="19"/>
        <v>552810</v>
      </c>
      <c r="AF23" s="69">
        <f t="shared" si="19"/>
        <v>0</v>
      </c>
      <c r="AG23" s="69">
        <f t="shared" si="19"/>
        <v>0</v>
      </c>
      <c r="AH23" s="69">
        <f t="shared" si="19"/>
        <v>0</v>
      </c>
      <c r="AI23" s="69">
        <f t="shared" si="19"/>
        <v>0</v>
      </c>
      <c r="AJ23" s="69">
        <f t="shared" si="19"/>
        <v>0</v>
      </c>
      <c r="AK23" s="69">
        <f t="shared" si="19"/>
        <v>0</v>
      </c>
      <c r="AL23" s="69">
        <f t="shared" si="19"/>
        <v>128658.588</v>
      </c>
      <c r="AM23" s="69">
        <f t="shared" si="19"/>
        <v>1968054.4679999999</v>
      </c>
      <c r="AN23" s="69">
        <f t="shared" si="19"/>
        <v>724501.8</v>
      </c>
      <c r="AO23" s="69">
        <f>SUM(AO18:AO22)</f>
        <v>1243552.6680000001</v>
      </c>
      <c r="AQ23" s="80">
        <f>SUM(AQ18:AQ22)</f>
        <v>1286585.8799999999</v>
      </c>
    </row>
    <row r="24" spans="1:43" s="36" customFormat="1" ht="21.75" customHeight="1" x14ac:dyDescent="0.2">
      <c r="A24" s="37" t="s">
        <v>48</v>
      </c>
      <c r="B24" s="63" t="s">
        <v>42</v>
      </c>
      <c r="C24" s="45">
        <v>1</v>
      </c>
      <c r="D24" s="39" t="s">
        <v>56</v>
      </c>
      <c r="E24" s="39" t="s">
        <v>57</v>
      </c>
      <c r="F24" s="24">
        <v>91317</v>
      </c>
      <c r="G24" s="24">
        <f>F24*C24</f>
        <v>91317</v>
      </c>
      <c r="H24" s="24">
        <f>G24*0.25</f>
        <v>22829.25</v>
      </c>
      <c r="I24" s="24">
        <f t="shared" si="3"/>
        <v>114146.25</v>
      </c>
      <c r="J24" s="24"/>
      <c r="K24" s="24"/>
      <c r="L24" s="24"/>
      <c r="M24" s="24"/>
      <c r="N24" s="24"/>
      <c r="O24" s="24"/>
      <c r="P24" s="24">
        <f>(G24+H24)*10%</f>
        <v>11414.625</v>
      </c>
      <c r="Q24" s="24">
        <f>SUM(G24+H24+J24+K24+O24+P24+N24+L24+M24)</f>
        <v>125560.875</v>
      </c>
      <c r="R24" s="25" t="str">
        <f t="shared" si="6"/>
        <v>В1-5</v>
      </c>
      <c r="S24" s="24">
        <f>F24*2</f>
        <v>182634</v>
      </c>
      <c r="T24" s="24">
        <f>S24*C24</f>
        <v>182634</v>
      </c>
      <c r="U24" s="24">
        <f>T24*0.25</f>
        <v>45658.5</v>
      </c>
      <c r="V24" s="24">
        <f t="shared" ref="V24:V37" si="22">T24+U24</f>
        <v>228292.5</v>
      </c>
      <c r="W24" s="24">
        <f t="shared" ref="W24:W37" si="23">V24-I24</f>
        <v>114146.25</v>
      </c>
      <c r="X24" s="51">
        <f t="shared" ref="X24:X37" si="24">W24/V24*100</f>
        <v>50</v>
      </c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>
        <f>(T24+U24)*10%</f>
        <v>22829.25</v>
      </c>
      <c r="AM24" s="24">
        <f>SUM(T24+U24+Y24+Z24+AG24+AH24+AI24+AJ24+AK24+AL24+AD24+AE24+AF24+AC24+AB24+AA24)</f>
        <v>251121.75</v>
      </c>
      <c r="AN24" s="25">
        <f>Q24</f>
        <v>125560.875</v>
      </c>
      <c r="AO24" s="25">
        <f>AM24-AN24</f>
        <v>125560.875</v>
      </c>
      <c r="AQ24" s="80">
        <f t="shared" si="1"/>
        <v>228292.5</v>
      </c>
    </row>
    <row r="25" spans="1:43" s="36" customFormat="1" ht="21.75" customHeight="1" x14ac:dyDescent="0.2">
      <c r="A25" s="37" t="s">
        <v>49</v>
      </c>
      <c r="B25" s="63" t="s">
        <v>43</v>
      </c>
      <c r="C25" s="45">
        <v>1</v>
      </c>
      <c r="D25" s="39" t="s">
        <v>41</v>
      </c>
      <c r="E25" s="39" t="s">
        <v>58</v>
      </c>
      <c r="F25" s="24">
        <v>88308</v>
      </c>
      <c r="G25" s="24">
        <f t="shared" ref="G25:G37" si="25">F25*C25</f>
        <v>88308</v>
      </c>
      <c r="H25" s="24">
        <f t="shared" ref="H25:H37" si="26">G25*0.25</f>
        <v>22077</v>
      </c>
      <c r="I25" s="24">
        <f t="shared" si="3"/>
        <v>110385</v>
      </c>
      <c r="J25" s="24"/>
      <c r="K25" s="24"/>
      <c r="L25" s="24"/>
      <c r="M25" s="24"/>
      <c r="N25" s="24">
        <f>17697*100%*C25</f>
        <v>17697</v>
      </c>
      <c r="O25" s="24"/>
      <c r="P25" s="24">
        <f>(G25+H25)*10%</f>
        <v>11038.5</v>
      </c>
      <c r="Q25" s="24">
        <f t="shared" ref="Q25:Q37" si="27">SUM(G25+H25+J25+K25+O25+P25+N25+L25+M25)</f>
        <v>139120.5</v>
      </c>
      <c r="R25" s="25" t="str">
        <f t="shared" si="6"/>
        <v>В2-3</v>
      </c>
      <c r="S25" s="24">
        <f t="shared" ref="S25:S34" si="28">F25*2</f>
        <v>176616</v>
      </c>
      <c r="T25" s="24">
        <f t="shared" ref="T25:T37" si="29">S25*C25</f>
        <v>176616</v>
      </c>
      <c r="U25" s="24">
        <f t="shared" ref="U25:U37" si="30">T25*0.25</f>
        <v>44154</v>
      </c>
      <c r="V25" s="24">
        <f t="shared" si="22"/>
        <v>220770</v>
      </c>
      <c r="W25" s="24">
        <f t="shared" si="23"/>
        <v>110385</v>
      </c>
      <c r="X25" s="51">
        <f t="shared" si="24"/>
        <v>50</v>
      </c>
      <c r="Y25" s="24"/>
      <c r="Z25" s="24"/>
      <c r="AA25" s="24"/>
      <c r="AB25" s="24"/>
      <c r="AC25" s="24">
        <f>N25</f>
        <v>17697</v>
      </c>
      <c r="AD25" s="24"/>
      <c r="AE25" s="24"/>
      <c r="AF25" s="24"/>
      <c r="AG25" s="24"/>
      <c r="AH25" s="24"/>
      <c r="AI25" s="24"/>
      <c r="AJ25" s="24">
        <f>(T25+U25)*30%</f>
        <v>66231</v>
      </c>
      <c r="AK25" s="24"/>
      <c r="AL25" s="24">
        <f t="shared" ref="AL25:AL37" si="31">(T25+U25)*10%</f>
        <v>22077</v>
      </c>
      <c r="AM25" s="24">
        <f t="shared" ref="AM25:AM37" si="32">SUM(T25+U25+Y25+Z25+AG25+AH25+AI25+AJ25+AK25+AL25+AD25+AE25+AF25+AC25+AB25+AA25)</f>
        <v>326775</v>
      </c>
      <c r="AN25" s="25">
        <f t="shared" ref="AN25:AN37" si="33">Q25</f>
        <v>139120.5</v>
      </c>
      <c r="AO25" s="25">
        <f t="shared" ref="AO25:AO37" si="34">AM25-AN25</f>
        <v>187654.5</v>
      </c>
      <c r="AQ25" s="80">
        <f t="shared" si="1"/>
        <v>220770</v>
      </c>
    </row>
    <row r="26" spans="1:43" s="36" customFormat="1" ht="21.75" customHeight="1" x14ac:dyDescent="0.2">
      <c r="A26" s="37" t="s">
        <v>50</v>
      </c>
      <c r="B26" s="63" t="s">
        <v>43</v>
      </c>
      <c r="C26" s="45">
        <v>1</v>
      </c>
      <c r="D26" s="39" t="s">
        <v>64</v>
      </c>
      <c r="E26" s="39" t="s">
        <v>60</v>
      </c>
      <c r="F26" s="24">
        <v>86007</v>
      </c>
      <c r="G26" s="24">
        <f t="shared" si="25"/>
        <v>86007</v>
      </c>
      <c r="H26" s="24">
        <f t="shared" si="26"/>
        <v>21501.75</v>
      </c>
      <c r="I26" s="24">
        <f t="shared" si="3"/>
        <v>107508.75</v>
      </c>
      <c r="J26" s="24"/>
      <c r="K26" s="24"/>
      <c r="L26" s="24"/>
      <c r="M26" s="24"/>
      <c r="N26" s="24">
        <f t="shared" ref="N26:N34" si="35">17697*100%*C26</f>
        <v>17697</v>
      </c>
      <c r="O26" s="24"/>
      <c r="P26" s="24">
        <f t="shared" ref="P26:P37" si="36">(G26+H26)*10%</f>
        <v>10750.875</v>
      </c>
      <c r="Q26" s="24">
        <f t="shared" si="27"/>
        <v>135956.625</v>
      </c>
      <c r="R26" s="25" t="str">
        <f t="shared" si="6"/>
        <v>В2-2</v>
      </c>
      <c r="S26" s="24">
        <f t="shared" si="28"/>
        <v>172014</v>
      </c>
      <c r="T26" s="24">
        <f t="shared" si="29"/>
        <v>172014</v>
      </c>
      <c r="U26" s="24">
        <f t="shared" si="30"/>
        <v>43003.5</v>
      </c>
      <c r="V26" s="24">
        <f t="shared" si="22"/>
        <v>215017.5</v>
      </c>
      <c r="W26" s="24">
        <f t="shared" si="23"/>
        <v>107508.75</v>
      </c>
      <c r="X26" s="51">
        <f t="shared" si="24"/>
        <v>50</v>
      </c>
      <c r="Y26" s="24"/>
      <c r="Z26" s="24"/>
      <c r="AA26" s="24"/>
      <c r="AB26" s="24"/>
      <c r="AC26" s="24">
        <f t="shared" ref="AC26:AC34" si="37">N26</f>
        <v>17697</v>
      </c>
      <c r="AD26" s="24"/>
      <c r="AE26" s="24"/>
      <c r="AF26" s="24"/>
      <c r="AG26" s="24"/>
      <c r="AH26" s="24"/>
      <c r="AI26" s="24">
        <f>(T26+U26)*35%</f>
        <v>75256.125</v>
      </c>
      <c r="AJ26" s="24"/>
      <c r="AK26" s="24"/>
      <c r="AL26" s="24">
        <f t="shared" si="31"/>
        <v>21501.75</v>
      </c>
      <c r="AM26" s="24">
        <f t="shared" si="32"/>
        <v>329472.375</v>
      </c>
      <c r="AN26" s="25">
        <f t="shared" si="33"/>
        <v>135956.625</v>
      </c>
      <c r="AO26" s="25">
        <f t="shared" si="34"/>
        <v>193515.75</v>
      </c>
      <c r="AQ26" s="80">
        <f t="shared" si="1"/>
        <v>215017.5</v>
      </c>
    </row>
    <row r="27" spans="1:43" s="36" customFormat="1" ht="21.75" customHeight="1" x14ac:dyDescent="0.2">
      <c r="A27" s="37" t="s">
        <v>51</v>
      </c>
      <c r="B27" s="63" t="s">
        <v>43</v>
      </c>
      <c r="C27" s="45">
        <v>0.5</v>
      </c>
      <c r="D27" s="39" t="s">
        <v>56</v>
      </c>
      <c r="E27" s="39" t="s">
        <v>60</v>
      </c>
      <c r="F27" s="24">
        <v>92024</v>
      </c>
      <c r="G27" s="24">
        <f>F27*C27</f>
        <v>46012</v>
      </c>
      <c r="H27" s="24">
        <f t="shared" ref="H27:H29" si="38">G27*0.25</f>
        <v>11503</v>
      </c>
      <c r="I27" s="24">
        <f t="shared" si="3"/>
        <v>57515</v>
      </c>
      <c r="J27" s="24"/>
      <c r="K27" s="24"/>
      <c r="L27" s="24"/>
      <c r="M27" s="24"/>
      <c r="N27" s="24">
        <f t="shared" si="35"/>
        <v>8848.5</v>
      </c>
      <c r="O27" s="24"/>
      <c r="P27" s="24">
        <f t="shared" si="36"/>
        <v>5751.5</v>
      </c>
      <c r="Q27" s="24">
        <f t="shared" si="27"/>
        <v>72115</v>
      </c>
      <c r="R27" s="25" t="str">
        <f t="shared" si="6"/>
        <v>В2-2</v>
      </c>
      <c r="S27" s="24">
        <f t="shared" si="28"/>
        <v>184048</v>
      </c>
      <c r="T27" s="24">
        <f t="shared" si="29"/>
        <v>92024</v>
      </c>
      <c r="U27" s="24">
        <f t="shared" si="30"/>
        <v>23006</v>
      </c>
      <c r="V27" s="24">
        <f t="shared" si="22"/>
        <v>115030</v>
      </c>
      <c r="W27" s="24">
        <f t="shared" si="23"/>
        <v>57515</v>
      </c>
      <c r="X27" s="51">
        <f t="shared" si="24"/>
        <v>50</v>
      </c>
      <c r="Y27" s="24"/>
      <c r="Z27" s="24"/>
      <c r="AA27" s="24"/>
      <c r="AB27" s="24"/>
      <c r="AC27" s="24">
        <f t="shared" si="37"/>
        <v>8848.5</v>
      </c>
      <c r="AD27" s="24"/>
      <c r="AE27" s="24"/>
      <c r="AF27" s="24"/>
      <c r="AG27" s="24"/>
      <c r="AH27" s="24"/>
      <c r="AI27" s="24"/>
      <c r="AJ27" s="24"/>
      <c r="AK27" s="24"/>
      <c r="AL27" s="24">
        <f t="shared" si="31"/>
        <v>11503</v>
      </c>
      <c r="AM27" s="24">
        <f t="shared" si="32"/>
        <v>135381.5</v>
      </c>
      <c r="AN27" s="25">
        <f t="shared" si="33"/>
        <v>72115</v>
      </c>
      <c r="AO27" s="25">
        <f t="shared" si="34"/>
        <v>63266.5</v>
      </c>
      <c r="AQ27" s="80">
        <f t="shared" si="1"/>
        <v>115030</v>
      </c>
    </row>
    <row r="28" spans="1:43" s="36" customFormat="1" ht="21.75" customHeight="1" x14ac:dyDescent="0.2">
      <c r="A28" s="37" t="s">
        <v>52</v>
      </c>
      <c r="B28" s="63" t="s">
        <v>43</v>
      </c>
      <c r="C28" s="45">
        <v>1</v>
      </c>
      <c r="D28" s="39" t="s">
        <v>41</v>
      </c>
      <c r="E28" s="39" t="s">
        <v>62</v>
      </c>
      <c r="F28" s="24">
        <v>92732</v>
      </c>
      <c r="G28" s="24">
        <f>F28*C28</f>
        <v>92732</v>
      </c>
      <c r="H28" s="24">
        <f t="shared" si="38"/>
        <v>23183</v>
      </c>
      <c r="I28" s="24">
        <f t="shared" si="3"/>
        <v>115915</v>
      </c>
      <c r="J28" s="24"/>
      <c r="K28" s="24"/>
      <c r="L28" s="24"/>
      <c r="M28" s="24"/>
      <c r="N28" s="24">
        <f t="shared" si="35"/>
        <v>17697</v>
      </c>
      <c r="O28" s="24"/>
      <c r="P28" s="24">
        <f t="shared" si="36"/>
        <v>11591.5</v>
      </c>
      <c r="Q28" s="24">
        <f t="shared" si="27"/>
        <v>145203.5</v>
      </c>
      <c r="R28" s="25" t="str">
        <f t="shared" si="6"/>
        <v>В2-1</v>
      </c>
      <c r="S28" s="24">
        <f t="shared" si="28"/>
        <v>185464</v>
      </c>
      <c r="T28" s="24">
        <f t="shared" si="29"/>
        <v>185464</v>
      </c>
      <c r="U28" s="24">
        <f t="shared" si="30"/>
        <v>46366</v>
      </c>
      <c r="V28" s="24">
        <f t="shared" si="22"/>
        <v>231830</v>
      </c>
      <c r="W28" s="24">
        <f t="shared" si="23"/>
        <v>115915</v>
      </c>
      <c r="X28" s="51">
        <f t="shared" si="24"/>
        <v>50</v>
      </c>
      <c r="Y28" s="24"/>
      <c r="Z28" s="24"/>
      <c r="AA28" s="24"/>
      <c r="AB28" s="24"/>
      <c r="AC28" s="24">
        <f t="shared" si="37"/>
        <v>17697</v>
      </c>
      <c r="AD28" s="24"/>
      <c r="AE28" s="24"/>
      <c r="AF28" s="24"/>
      <c r="AG28" s="24"/>
      <c r="AH28" s="24"/>
      <c r="AI28" s="24"/>
      <c r="AJ28" s="24"/>
      <c r="AK28" s="24"/>
      <c r="AL28" s="24">
        <f t="shared" si="31"/>
        <v>23183</v>
      </c>
      <c r="AM28" s="24">
        <f t="shared" si="32"/>
        <v>272710</v>
      </c>
      <c r="AN28" s="25">
        <f t="shared" si="33"/>
        <v>145203.5</v>
      </c>
      <c r="AO28" s="25">
        <f t="shared" si="34"/>
        <v>127506.5</v>
      </c>
      <c r="AQ28" s="80">
        <f t="shared" si="1"/>
        <v>231830</v>
      </c>
    </row>
    <row r="29" spans="1:43" s="36" customFormat="1" ht="21.75" customHeight="1" x14ac:dyDescent="0.2">
      <c r="A29" s="37" t="s">
        <v>87</v>
      </c>
      <c r="B29" s="63" t="s">
        <v>43</v>
      </c>
      <c r="C29" s="45">
        <v>0.5</v>
      </c>
      <c r="D29" s="39" t="s">
        <v>113</v>
      </c>
      <c r="E29" s="39" t="s">
        <v>58</v>
      </c>
      <c r="F29" s="24">
        <v>81229</v>
      </c>
      <c r="G29" s="24">
        <f t="shared" ref="G29" si="39">F29*C29</f>
        <v>40614.5</v>
      </c>
      <c r="H29" s="24">
        <f t="shared" si="38"/>
        <v>10153.625</v>
      </c>
      <c r="I29" s="24">
        <f t="shared" si="3"/>
        <v>50768.125</v>
      </c>
      <c r="J29" s="24"/>
      <c r="K29" s="24"/>
      <c r="L29" s="24"/>
      <c r="M29" s="24"/>
      <c r="N29" s="24">
        <f t="shared" si="35"/>
        <v>8848.5</v>
      </c>
      <c r="O29" s="24"/>
      <c r="P29" s="24">
        <f t="shared" si="36"/>
        <v>5076.8125</v>
      </c>
      <c r="Q29" s="24">
        <f t="shared" si="27"/>
        <v>64693.4375</v>
      </c>
      <c r="R29" s="25" t="str">
        <f t="shared" si="6"/>
        <v>В2-3</v>
      </c>
      <c r="S29" s="24">
        <f t="shared" si="28"/>
        <v>162458</v>
      </c>
      <c r="T29" s="24">
        <f t="shared" si="29"/>
        <v>81229</v>
      </c>
      <c r="U29" s="24">
        <f t="shared" si="30"/>
        <v>20307.25</v>
      </c>
      <c r="V29" s="24">
        <f t="shared" si="22"/>
        <v>101536.25</v>
      </c>
      <c r="W29" s="24">
        <f t="shared" si="23"/>
        <v>50768.125</v>
      </c>
      <c r="X29" s="51">
        <f t="shared" si="24"/>
        <v>50</v>
      </c>
      <c r="Y29" s="24"/>
      <c r="Z29" s="24"/>
      <c r="AA29" s="24"/>
      <c r="AB29" s="24"/>
      <c r="AC29" s="24">
        <f t="shared" si="37"/>
        <v>8848.5</v>
      </c>
      <c r="AD29" s="24"/>
      <c r="AE29" s="24"/>
      <c r="AF29" s="24"/>
      <c r="AG29" s="24"/>
      <c r="AH29" s="24"/>
      <c r="AI29" s="24"/>
      <c r="AJ29" s="24">
        <f>(T29+U29)*30%</f>
        <v>30460.875</v>
      </c>
      <c r="AK29" s="24"/>
      <c r="AL29" s="24">
        <f t="shared" si="31"/>
        <v>10153.625</v>
      </c>
      <c r="AM29" s="24">
        <f t="shared" si="32"/>
        <v>150999.25</v>
      </c>
      <c r="AN29" s="25">
        <f t="shared" si="33"/>
        <v>64693.4375</v>
      </c>
      <c r="AO29" s="25">
        <f t="shared" si="34"/>
        <v>86305.8125</v>
      </c>
      <c r="AQ29" s="80">
        <f t="shared" si="1"/>
        <v>101536.25</v>
      </c>
    </row>
    <row r="30" spans="1:43" s="36" customFormat="1" ht="21.75" customHeight="1" x14ac:dyDescent="0.2">
      <c r="A30" s="37" t="s">
        <v>86</v>
      </c>
      <c r="B30" s="63" t="s">
        <v>43</v>
      </c>
      <c r="C30" s="45">
        <v>1</v>
      </c>
      <c r="D30" s="39" t="s">
        <v>56</v>
      </c>
      <c r="E30" s="39" t="s">
        <v>58</v>
      </c>
      <c r="F30" s="24">
        <v>91317</v>
      </c>
      <c r="G30" s="24">
        <f>F30*C30</f>
        <v>91317</v>
      </c>
      <c r="H30" s="24">
        <f>G30*0.25</f>
        <v>22829.25</v>
      </c>
      <c r="I30" s="24">
        <f>G30+H30</f>
        <v>114146.25</v>
      </c>
      <c r="J30" s="24"/>
      <c r="K30" s="24"/>
      <c r="L30" s="24"/>
      <c r="M30" s="24"/>
      <c r="N30" s="24">
        <f t="shared" si="35"/>
        <v>17697</v>
      </c>
      <c r="O30" s="24"/>
      <c r="P30" s="24">
        <f>(G30+H30)*10%</f>
        <v>11414.625</v>
      </c>
      <c r="Q30" s="24">
        <f>SUM(G30+H30+J30+K30+O30+P30+N30+L30+M30)</f>
        <v>143257.875</v>
      </c>
      <c r="R30" s="25" t="str">
        <f>E30</f>
        <v>В2-3</v>
      </c>
      <c r="S30" s="24">
        <f>F30*2</f>
        <v>182634</v>
      </c>
      <c r="T30" s="24">
        <f>S30*C30</f>
        <v>182634</v>
      </c>
      <c r="U30" s="24">
        <f t="shared" si="30"/>
        <v>45658.5</v>
      </c>
      <c r="V30" s="24">
        <f>T30+U30</f>
        <v>228292.5</v>
      </c>
      <c r="W30" s="24">
        <f>V30-I30</f>
        <v>114146.25</v>
      </c>
      <c r="X30" s="51">
        <f>W30/V30*100</f>
        <v>50</v>
      </c>
      <c r="Y30" s="24"/>
      <c r="Z30" s="24"/>
      <c r="AA30" s="24"/>
      <c r="AB30" s="24"/>
      <c r="AC30" s="24">
        <f>N30</f>
        <v>17697</v>
      </c>
      <c r="AD30" s="24"/>
      <c r="AE30" s="24"/>
      <c r="AF30" s="24"/>
      <c r="AG30" s="24"/>
      <c r="AH30" s="24"/>
      <c r="AI30" s="24"/>
      <c r="AJ30" s="24">
        <f>(T30+U30)*30%</f>
        <v>68487.75</v>
      </c>
      <c r="AK30" s="24"/>
      <c r="AL30" s="24">
        <f t="shared" si="31"/>
        <v>22829.25</v>
      </c>
      <c r="AM30" s="24">
        <f t="shared" si="32"/>
        <v>337306.5</v>
      </c>
      <c r="AN30" s="25">
        <f t="shared" si="33"/>
        <v>143257.875</v>
      </c>
      <c r="AO30" s="25">
        <f t="shared" si="34"/>
        <v>194048.625</v>
      </c>
      <c r="AQ30" s="80">
        <f t="shared" si="1"/>
        <v>228292.5</v>
      </c>
    </row>
    <row r="31" spans="1:43" s="36" customFormat="1" ht="21.75" customHeight="1" x14ac:dyDescent="0.2">
      <c r="A31" s="37" t="s">
        <v>53</v>
      </c>
      <c r="B31" s="63" t="s">
        <v>43</v>
      </c>
      <c r="C31" s="45">
        <v>1</v>
      </c>
      <c r="D31" s="39" t="s">
        <v>113</v>
      </c>
      <c r="E31" s="39" t="s">
        <v>58</v>
      </c>
      <c r="F31" s="24">
        <v>81229</v>
      </c>
      <c r="G31" s="24">
        <f t="shared" si="25"/>
        <v>81229</v>
      </c>
      <c r="H31" s="24">
        <f t="shared" si="26"/>
        <v>20307.25</v>
      </c>
      <c r="I31" s="24">
        <f t="shared" si="3"/>
        <v>101536.25</v>
      </c>
      <c r="J31" s="24"/>
      <c r="K31" s="24"/>
      <c r="L31" s="24"/>
      <c r="M31" s="24"/>
      <c r="N31" s="24">
        <f t="shared" si="35"/>
        <v>17697</v>
      </c>
      <c r="O31" s="24"/>
      <c r="P31" s="24">
        <f t="shared" si="36"/>
        <v>10153.625</v>
      </c>
      <c r="Q31" s="24">
        <f t="shared" si="27"/>
        <v>129386.875</v>
      </c>
      <c r="R31" s="25" t="str">
        <f t="shared" si="6"/>
        <v>В2-3</v>
      </c>
      <c r="S31" s="24">
        <f t="shared" si="28"/>
        <v>162458</v>
      </c>
      <c r="T31" s="24">
        <f t="shared" si="29"/>
        <v>162458</v>
      </c>
      <c r="U31" s="24">
        <f t="shared" si="30"/>
        <v>40614.5</v>
      </c>
      <c r="V31" s="24">
        <f t="shared" si="22"/>
        <v>203072.5</v>
      </c>
      <c r="W31" s="24">
        <f t="shared" si="23"/>
        <v>101536.25</v>
      </c>
      <c r="X31" s="51">
        <f t="shared" si="24"/>
        <v>50</v>
      </c>
      <c r="Y31" s="24"/>
      <c r="Z31" s="24"/>
      <c r="AA31" s="24"/>
      <c r="AB31" s="24"/>
      <c r="AC31" s="24">
        <f t="shared" si="37"/>
        <v>17697</v>
      </c>
      <c r="AD31" s="24"/>
      <c r="AE31" s="24"/>
      <c r="AF31" s="24"/>
      <c r="AG31" s="24"/>
      <c r="AH31" s="24"/>
      <c r="AI31" s="24"/>
      <c r="AJ31" s="24">
        <f t="shared" ref="AJ31:AJ33" si="40">(T31+U31)*30%</f>
        <v>60921.75</v>
      </c>
      <c r="AK31" s="24"/>
      <c r="AL31" s="24">
        <f t="shared" si="31"/>
        <v>20307.25</v>
      </c>
      <c r="AM31" s="24">
        <f t="shared" si="32"/>
        <v>301998.5</v>
      </c>
      <c r="AN31" s="25">
        <f t="shared" si="33"/>
        <v>129386.875</v>
      </c>
      <c r="AO31" s="25">
        <f t="shared" si="34"/>
        <v>172611.625</v>
      </c>
      <c r="AQ31" s="80">
        <f t="shared" si="1"/>
        <v>203072.5</v>
      </c>
    </row>
    <row r="32" spans="1:43" s="36" customFormat="1" ht="21.75" customHeight="1" x14ac:dyDescent="0.2">
      <c r="A32" s="37" t="s">
        <v>54</v>
      </c>
      <c r="B32" s="63" t="s">
        <v>43</v>
      </c>
      <c r="C32" s="45">
        <v>0.5</v>
      </c>
      <c r="D32" s="39" t="s">
        <v>113</v>
      </c>
      <c r="E32" s="39" t="s">
        <v>58</v>
      </c>
      <c r="F32" s="24">
        <v>81229</v>
      </c>
      <c r="G32" s="24">
        <f t="shared" si="25"/>
        <v>40614.5</v>
      </c>
      <c r="H32" s="24">
        <f t="shared" si="26"/>
        <v>10153.625</v>
      </c>
      <c r="I32" s="24">
        <f t="shared" si="3"/>
        <v>50768.125</v>
      </c>
      <c r="J32" s="24"/>
      <c r="K32" s="24"/>
      <c r="L32" s="24"/>
      <c r="M32" s="24"/>
      <c r="N32" s="24">
        <f t="shared" si="35"/>
        <v>8848.5</v>
      </c>
      <c r="O32" s="24"/>
      <c r="P32" s="24">
        <f t="shared" si="36"/>
        <v>5076.8125</v>
      </c>
      <c r="Q32" s="24">
        <f t="shared" si="27"/>
        <v>64693.4375</v>
      </c>
      <c r="R32" s="25" t="str">
        <f t="shared" si="6"/>
        <v>В2-3</v>
      </c>
      <c r="S32" s="24">
        <f t="shared" si="28"/>
        <v>162458</v>
      </c>
      <c r="T32" s="24">
        <f t="shared" si="29"/>
        <v>81229</v>
      </c>
      <c r="U32" s="24">
        <f t="shared" si="30"/>
        <v>20307.25</v>
      </c>
      <c r="V32" s="24">
        <f t="shared" si="22"/>
        <v>101536.25</v>
      </c>
      <c r="W32" s="24">
        <f t="shared" si="23"/>
        <v>50768.125</v>
      </c>
      <c r="X32" s="51">
        <f t="shared" si="24"/>
        <v>50</v>
      </c>
      <c r="Y32" s="24"/>
      <c r="Z32" s="24"/>
      <c r="AA32" s="24"/>
      <c r="AB32" s="24"/>
      <c r="AC32" s="24">
        <f t="shared" si="37"/>
        <v>8848.5</v>
      </c>
      <c r="AD32" s="24"/>
      <c r="AE32" s="24"/>
      <c r="AF32" s="24"/>
      <c r="AG32" s="24"/>
      <c r="AH32" s="24"/>
      <c r="AI32" s="24"/>
      <c r="AJ32" s="24">
        <f t="shared" si="40"/>
        <v>30460.875</v>
      </c>
      <c r="AK32" s="24"/>
      <c r="AL32" s="24">
        <f t="shared" si="31"/>
        <v>10153.625</v>
      </c>
      <c r="AM32" s="24">
        <f t="shared" si="32"/>
        <v>150999.25</v>
      </c>
      <c r="AN32" s="25">
        <f t="shared" si="33"/>
        <v>64693.4375</v>
      </c>
      <c r="AO32" s="25">
        <f t="shared" si="34"/>
        <v>86305.8125</v>
      </c>
      <c r="AQ32" s="80">
        <f t="shared" si="1"/>
        <v>101536.25</v>
      </c>
    </row>
    <row r="33" spans="1:43" s="36" customFormat="1" ht="21.75" customHeight="1" x14ac:dyDescent="0.2">
      <c r="A33" s="37" t="s">
        <v>85</v>
      </c>
      <c r="B33" s="63" t="s">
        <v>43</v>
      </c>
      <c r="C33" s="45">
        <v>1</v>
      </c>
      <c r="D33" s="39" t="s">
        <v>113</v>
      </c>
      <c r="E33" s="39" t="s">
        <v>58</v>
      </c>
      <c r="F33" s="24">
        <v>81229</v>
      </c>
      <c r="G33" s="24">
        <f>F33*C33</f>
        <v>81229</v>
      </c>
      <c r="H33" s="24">
        <f>G33*0.25</f>
        <v>20307.25</v>
      </c>
      <c r="I33" s="24">
        <f>G33+H33</f>
        <v>101536.25</v>
      </c>
      <c r="J33" s="24"/>
      <c r="K33" s="24"/>
      <c r="L33" s="24"/>
      <c r="M33" s="24"/>
      <c r="N33" s="24">
        <f t="shared" si="35"/>
        <v>17697</v>
      </c>
      <c r="O33" s="24"/>
      <c r="P33" s="24">
        <f>(G33+H33)*10%</f>
        <v>10153.625</v>
      </c>
      <c r="Q33" s="24">
        <f>SUM(G33+H33+J33+K33+O33+P33+N33+L33+M33)</f>
        <v>129386.875</v>
      </c>
      <c r="R33" s="25" t="str">
        <f>E33</f>
        <v>В2-3</v>
      </c>
      <c r="S33" s="24">
        <f>F33*2</f>
        <v>162458</v>
      </c>
      <c r="T33" s="24">
        <f>S33*C33</f>
        <v>162458</v>
      </c>
      <c r="U33" s="24">
        <f t="shared" si="30"/>
        <v>40614.5</v>
      </c>
      <c r="V33" s="24">
        <f>T33+U33</f>
        <v>203072.5</v>
      </c>
      <c r="W33" s="24">
        <f>V33-I33</f>
        <v>101536.25</v>
      </c>
      <c r="X33" s="51">
        <f>W33/V33*100</f>
        <v>50</v>
      </c>
      <c r="Y33" s="24"/>
      <c r="Z33" s="24"/>
      <c r="AA33" s="24"/>
      <c r="AB33" s="24"/>
      <c r="AC33" s="24">
        <f>N33</f>
        <v>17697</v>
      </c>
      <c r="AD33" s="24"/>
      <c r="AE33" s="24"/>
      <c r="AF33" s="24"/>
      <c r="AG33" s="24"/>
      <c r="AH33" s="24"/>
      <c r="AI33" s="24"/>
      <c r="AJ33" s="24">
        <f t="shared" si="40"/>
        <v>60921.75</v>
      </c>
      <c r="AK33" s="24"/>
      <c r="AL33" s="24">
        <f t="shared" si="31"/>
        <v>20307.25</v>
      </c>
      <c r="AM33" s="24">
        <f t="shared" si="32"/>
        <v>301998.5</v>
      </c>
      <c r="AN33" s="25">
        <f t="shared" si="33"/>
        <v>129386.875</v>
      </c>
      <c r="AO33" s="25">
        <f t="shared" si="34"/>
        <v>172611.625</v>
      </c>
      <c r="AQ33" s="80">
        <f>T32:T33+U33</f>
        <v>203072.5</v>
      </c>
    </row>
    <row r="34" spans="1:43" s="36" customFormat="1" ht="21.75" customHeight="1" x14ac:dyDescent="0.2">
      <c r="A34" s="37" t="s">
        <v>55</v>
      </c>
      <c r="B34" s="63" t="s">
        <v>43</v>
      </c>
      <c r="C34" s="45">
        <v>3.5</v>
      </c>
      <c r="D34" s="39" t="s">
        <v>59</v>
      </c>
      <c r="E34" s="39" t="s">
        <v>63</v>
      </c>
      <c r="F34" s="24">
        <v>76628</v>
      </c>
      <c r="G34" s="24">
        <f t="shared" si="25"/>
        <v>268198</v>
      </c>
      <c r="H34" s="24">
        <f t="shared" si="26"/>
        <v>67049.5</v>
      </c>
      <c r="I34" s="24">
        <f t="shared" si="3"/>
        <v>335247.5</v>
      </c>
      <c r="J34" s="24"/>
      <c r="K34" s="24"/>
      <c r="L34" s="24"/>
      <c r="M34" s="24"/>
      <c r="N34" s="24">
        <f t="shared" si="35"/>
        <v>61939.5</v>
      </c>
      <c r="O34" s="24"/>
      <c r="P34" s="24">
        <f t="shared" si="36"/>
        <v>33524.75</v>
      </c>
      <c r="Q34" s="24">
        <f t="shared" si="27"/>
        <v>430711.75</v>
      </c>
      <c r="R34" s="25" t="str">
        <f t="shared" si="6"/>
        <v>В2-4</v>
      </c>
      <c r="S34" s="24">
        <f t="shared" si="28"/>
        <v>153256</v>
      </c>
      <c r="T34" s="24">
        <f t="shared" si="29"/>
        <v>536396</v>
      </c>
      <c r="U34" s="24">
        <f t="shared" si="30"/>
        <v>134099</v>
      </c>
      <c r="V34" s="24">
        <f t="shared" si="22"/>
        <v>670495</v>
      </c>
      <c r="W34" s="24">
        <f t="shared" si="23"/>
        <v>335247.5</v>
      </c>
      <c r="X34" s="51">
        <f t="shared" si="24"/>
        <v>50</v>
      </c>
      <c r="Y34" s="24"/>
      <c r="Z34" s="24"/>
      <c r="AA34" s="24"/>
      <c r="AB34" s="24"/>
      <c r="AC34" s="24">
        <f t="shared" si="37"/>
        <v>61939.5</v>
      </c>
      <c r="AD34" s="24"/>
      <c r="AE34" s="24"/>
      <c r="AF34" s="24"/>
      <c r="AG34" s="24"/>
      <c r="AH34" s="24"/>
      <c r="AI34" s="24"/>
      <c r="AJ34" s="24"/>
      <c r="AK34" s="24"/>
      <c r="AL34" s="24">
        <f t="shared" si="31"/>
        <v>67049.5</v>
      </c>
      <c r="AM34" s="24">
        <f t="shared" si="32"/>
        <v>799484</v>
      </c>
      <c r="AN34" s="25">
        <f t="shared" si="33"/>
        <v>430711.75</v>
      </c>
      <c r="AO34" s="25">
        <f t="shared" si="34"/>
        <v>368772.25</v>
      </c>
      <c r="AQ34" s="80">
        <f t="shared" ref="AQ34:AQ62" si="41">T33:T34+U34</f>
        <v>670495</v>
      </c>
    </row>
    <row r="35" spans="1:43" s="36" customFormat="1" ht="21.75" customHeight="1" x14ac:dyDescent="0.2">
      <c r="A35" s="37" t="s">
        <v>102</v>
      </c>
      <c r="B35" s="63" t="s">
        <v>90</v>
      </c>
      <c r="C35" s="45">
        <v>1</v>
      </c>
      <c r="D35" s="39" t="s">
        <v>56</v>
      </c>
      <c r="E35" s="39" t="s">
        <v>112</v>
      </c>
      <c r="F35" s="24">
        <v>79637</v>
      </c>
      <c r="G35" s="24">
        <f>F35*C35</f>
        <v>79637</v>
      </c>
      <c r="H35" s="24">
        <f>G35*0.25</f>
        <v>19909.25</v>
      </c>
      <c r="I35" s="24">
        <f>G35+H35</f>
        <v>99546.25</v>
      </c>
      <c r="J35" s="24"/>
      <c r="K35" s="24"/>
      <c r="L35" s="24"/>
      <c r="M35" s="24"/>
      <c r="N35" s="24"/>
      <c r="O35" s="24"/>
      <c r="P35" s="24">
        <f>(G35+H35)*10%</f>
        <v>9954.625</v>
      </c>
      <c r="Q35" s="24">
        <f>SUM(G35+H35+J35+K35+O35+P35+N35+L35+M35)</f>
        <v>109500.875</v>
      </c>
      <c r="R35" s="25" t="str">
        <f>E35</f>
        <v>В3-3</v>
      </c>
      <c r="S35" s="24">
        <f>F35*2</f>
        <v>159274</v>
      </c>
      <c r="T35" s="24">
        <f>S35*C35</f>
        <v>159274</v>
      </c>
      <c r="U35" s="24">
        <f t="shared" si="30"/>
        <v>39818.5</v>
      </c>
      <c r="V35" s="24">
        <f>T35+U35</f>
        <v>199092.5</v>
      </c>
      <c r="W35" s="24">
        <f>V35-I35</f>
        <v>99546.25</v>
      </c>
      <c r="X35" s="51">
        <f>W35/V35*100</f>
        <v>50</v>
      </c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>
        <f>(T35+U35)*30%</f>
        <v>59727.75</v>
      </c>
      <c r="AK35" s="24"/>
      <c r="AL35" s="24">
        <f t="shared" si="31"/>
        <v>19909.25</v>
      </c>
      <c r="AM35" s="24">
        <f t="shared" si="32"/>
        <v>278729.5</v>
      </c>
      <c r="AN35" s="25">
        <f t="shared" si="33"/>
        <v>109500.875</v>
      </c>
      <c r="AO35" s="25">
        <f t="shared" si="34"/>
        <v>169228.625</v>
      </c>
      <c r="AQ35" s="80">
        <f t="shared" si="41"/>
        <v>199092.5</v>
      </c>
    </row>
    <row r="36" spans="1:43" s="86" customFormat="1" ht="21.75" customHeight="1" x14ac:dyDescent="0.2">
      <c r="A36" s="59" t="s">
        <v>125</v>
      </c>
      <c r="B36" s="81" t="s">
        <v>91</v>
      </c>
      <c r="C36" s="82">
        <v>1</v>
      </c>
      <c r="D36" s="83" t="s">
        <v>145</v>
      </c>
      <c r="E36" s="83" t="s">
        <v>100</v>
      </c>
      <c r="F36" s="84">
        <v>66895</v>
      </c>
      <c r="G36" s="84">
        <f>F36*C36</f>
        <v>66895</v>
      </c>
      <c r="H36" s="84">
        <f>G36*0.25</f>
        <v>16723.75</v>
      </c>
      <c r="I36" s="84">
        <f>G36+H36</f>
        <v>83618.75</v>
      </c>
      <c r="J36" s="84"/>
      <c r="K36" s="84"/>
      <c r="L36" s="84"/>
      <c r="M36" s="84"/>
      <c r="N36" s="84"/>
      <c r="O36" s="84"/>
      <c r="P36" s="84">
        <f>(G36+H36)*10%</f>
        <v>8361.875</v>
      </c>
      <c r="Q36" s="84">
        <f>SUM(G36+H36+J36+K36+O36+P36+N36+L36+M36)</f>
        <v>91980.625</v>
      </c>
      <c r="R36" s="85" t="str">
        <f>E36</f>
        <v>В3-4</v>
      </c>
      <c r="S36" s="84">
        <f>F36*2</f>
        <v>133790</v>
      </c>
      <c r="T36" s="84">
        <f>S36*C36</f>
        <v>133790</v>
      </c>
      <c r="U36" s="84">
        <f t="shared" si="30"/>
        <v>33447.5</v>
      </c>
      <c r="V36" s="84">
        <f>T36+U36</f>
        <v>167237.5</v>
      </c>
      <c r="W36" s="84">
        <f>V36-I36</f>
        <v>83618.75</v>
      </c>
      <c r="X36" s="58">
        <f>W36/V36*100</f>
        <v>50</v>
      </c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>
        <f t="shared" si="31"/>
        <v>16723.75</v>
      </c>
      <c r="AM36" s="84">
        <f t="shared" si="32"/>
        <v>183961.25</v>
      </c>
      <c r="AN36" s="85">
        <f t="shared" si="33"/>
        <v>91980.625</v>
      </c>
      <c r="AO36" s="85">
        <f t="shared" si="34"/>
        <v>91980.625</v>
      </c>
      <c r="AQ36" s="87">
        <f t="shared" si="41"/>
        <v>167237.5</v>
      </c>
    </row>
    <row r="37" spans="1:43" s="36" customFormat="1" ht="21.75" customHeight="1" x14ac:dyDescent="0.2">
      <c r="A37" s="37" t="s">
        <v>128</v>
      </c>
      <c r="B37" s="63" t="s">
        <v>33</v>
      </c>
      <c r="C37" s="45">
        <v>1</v>
      </c>
      <c r="D37" s="39" t="s">
        <v>124</v>
      </c>
      <c r="E37" s="39" t="s">
        <v>101</v>
      </c>
      <c r="F37" s="24">
        <v>63886</v>
      </c>
      <c r="G37" s="24">
        <f t="shared" si="25"/>
        <v>63886</v>
      </c>
      <c r="H37" s="24">
        <f t="shared" si="26"/>
        <v>15971.5</v>
      </c>
      <c r="I37" s="24">
        <f t="shared" si="3"/>
        <v>79857.5</v>
      </c>
      <c r="J37" s="24"/>
      <c r="K37" s="24"/>
      <c r="L37" s="24"/>
      <c r="M37" s="24"/>
      <c r="N37" s="24"/>
      <c r="O37" s="24"/>
      <c r="P37" s="24">
        <f t="shared" si="36"/>
        <v>7985.75</v>
      </c>
      <c r="Q37" s="24">
        <f t="shared" si="27"/>
        <v>87843.25</v>
      </c>
      <c r="R37" s="25" t="str">
        <f t="shared" si="6"/>
        <v>В4-4</v>
      </c>
      <c r="S37" s="71">
        <f>F37*2.05</f>
        <v>130966.29999999999</v>
      </c>
      <c r="T37" s="24">
        <f t="shared" si="29"/>
        <v>130966.29999999999</v>
      </c>
      <c r="U37" s="24">
        <f t="shared" si="30"/>
        <v>32741.574999999997</v>
      </c>
      <c r="V37" s="24">
        <f t="shared" si="22"/>
        <v>163707.875</v>
      </c>
      <c r="W37" s="24">
        <f t="shared" si="23"/>
        <v>83850.375</v>
      </c>
      <c r="X37" s="51">
        <f t="shared" si="24"/>
        <v>51.219512195121951</v>
      </c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>
        <f t="shared" si="31"/>
        <v>16370.7875</v>
      </c>
      <c r="AM37" s="24">
        <f t="shared" si="32"/>
        <v>180078.66250000001</v>
      </c>
      <c r="AN37" s="25">
        <f t="shared" si="33"/>
        <v>87843.25</v>
      </c>
      <c r="AO37" s="25">
        <f t="shared" si="34"/>
        <v>92235.412500000006</v>
      </c>
      <c r="AQ37" s="80">
        <f t="shared" si="41"/>
        <v>163707.875</v>
      </c>
    </row>
    <row r="38" spans="1:43" s="36" customFormat="1" ht="21" customHeight="1" x14ac:dyDescent="0.2">
      <c r="A38" s="37"/>
      <c r="B38" s="72" t="s">
        <v>25</v>
      </c>
      <c r="C38" s="68">
        <f>SUM(C24:C37)</f>
        <v>15</v>
      </c>
      <c r="D38" s="73"/>
      <c r="E38" s="73"/>
      <c r="F38" s="74">
        <f>SUM(F24:F37)</f>
        <v>1153667</v>
      </c>
      <c r="G38" s="74">
        <f>SUM(G24:G37)</f>
        <v>1217996</v>
      </c>
      <c r="H38" s="74">
        <f>SUM(H24:H37)</f>
        <v>304499</v>
      </c>
      <c r="I38" s="74"/>
      <c r="J38" s="74">
        <f t="shared" ref="J38:O38" si="42">SUM(J24:J37)</f>
        <v>0</v>
      </c>
      <c r="K38" s="74">
        <f t="shared" si="42"/>
        <v>0</v>
      </c>
      <c r="L38" s="74">
        <f t="shared" si="42"/>
        <v>0</v>
      </c>
      <c r="M38" s="74">
        <f t="shared" si="42"/>
        <v>0</v>
      </c>
      <c r="N38" s="74">
        <f>SUM(N24:N37)</f>
        <v>194667</v>
      </c>
      <c r="O38" s="74">
        <f t="shared" si="42"/>
        <v>0</v>
      </c>
      <c r="P38" s="74">
        <f>SUM(P24:P37)</f>
        <v>152249.5</v>
      </c>
      <c r="Q38" s="74">
        <f>SUM(Q24:Q37)</f>
        <v>1869411.5</v>
      </c>
      <c r="R38" s="70"/>
      <c r="S38" s="74">
        <f t="shared" ref="S38:AN38" si="43">SUM(S24:S37)</f>
        <v>2310528.2999999998</v>
      </c>
      <c r="T38" s="74">
        <f t="shared" si="43"/>
        <v>2439186.2999999998</v>
      </c>
      <c r="U38" s="74">
        <f>SUM(U24:U37)</f>
        <v>609796.57499999995</v>
      </c>
      <c r="V38" s="74"/>
      <c r="W38" s="74"/>
      <c r="X38" s="74"/>
      <c r="Y38" s="74">
        <f t="shared" si="43"/>
        <v>0</v>
      </c>
      <c r="Z38" s="74">
        <f t="shared" si="43"/>
        <v>0</v>
      </c>
      <c r="AA38" s="74">
        <f t="shared" si="43"/>
        <v>0</v>
      </c>
      <c r="AB38" s="74">
        <f t="shared" ref="AB38" si="44">SUM(AB24:AB37)</f>
        <v>0</v>
      </c>
      <c r="AC38" s="74">
        <f t="shared" ref="AC38" si="45">SUM(AC24:AC37)</f>
        <v>194667</v>
      </c>
      <c r="AD38" s="74">
        <f t="shared" si="43"/>
        <v>0</v>
      </c>
      <c r="AE38" s="74">
        <f t="shared" si="43"/>
        <v>0</v>
      </c>
      <c r="AF38" s="74">
        <f t="shared" si="43"/>
        <v>0</v>
      </c>
      <c r="AG38" s="74">
        <f t="shared" si="43"/>
        <v>0</v>
      </c>
      <c r="AH38" s="74">
        <f t="shared" si="43"/>
        <v>0</v>
      </c>
      <c r="AI38" s="74">
        <f>SUM(AI24:AI37)</f>
        <v>75256.125</v>
      </c>
      <c r="AJ38" s="74">
        <f>SUM(AJ24:AJ37)</f>
        <v>377211.75</v>
      </c>
      <c r="AK38" s="74">
        <f t="shared" si="43"/>
        <v>0</v>
      </c>
      <c r="AL38" s="74">
        <f t="shared" si="43"/>
        <v>304898.28749999998</v>
      </c>
      <c r="AM38" s="74">
        <f t="shared" si="43"/>
        <v>4001016.0375000001</v>
      </c>
      <c r="AN38" s="74">
        <f t="shared" si="43"/>
        <v>1869411.5</v>
      </c>
      <c r="AO38" s="74">
        <f>SUM(AO24:AO37)</f>
        <v>2131604.5375000001</v>
      </c>
      <c r="AQ38" s="80">
        <f>SUM(AQ24:AQ37)</f>
        <v>3048982.875</v>
      </c>
    </row>
    <row r="39" spans="1:43" s="36" customFormat="1" ht="21" customHeight="1" x14ac:dyDescent="0.2">
      <c r="A39" s="37" t="s">
        <v>47</v>
      </c>
      <c r="B39" s="63" t="s">
        <v>66</v>
      </c>
      <c r="C39" s="45">
        <v>0.5</v>
      </c>
      <c r="D39" s="39" t="s">
        <v>41</v>
      </c>
      <c r="E39" s="39" t="s">
        <v>67</v>
      </c>
      <c r="F39" s="24">
        <v>81583</v>
      </c>
      <c r="G39" s="24">
        <f t="shared" ref="G39:G45" si="46">F39*C39</f>
        <v>40791.5</v>
      </c>
      <c r="H39" s="24"/>
      <c r="I39" s="24">
        <f t="shared" si="3"/>
        <v>40791.5</v>
      </c>
      <c r="J39" s="24"/>
      <c r="K39" s="24"/>
      <c r="L39" s="24"/>
      <c r="M39" s="24"/>
      <c r="N39" s="24"/>
      <c r="O39" s="24"/>
      <c r="P39" s="24">
        <f>(G39+H39)*10%</f>
        <v>4079.15</v>
      </c>
      <c r="Q39" s="24">
        <f>SUM(G39+H39+J39+K39+O39+P39+N39+L39+M39)</f>
        <v>44870.65</v>
      </c>
      <c r="R39" s="25" t="str">
        <f t="shared" si="6"/>
        <v>С2</v>
      </c>
      <c r="S39" s="24">
        <f>F39*1.71</f>
        <v>139506.93</v>
      </c>
      <c r="T39" s="24">
        <f>S39*C39</f>
        <v>69753.464999999997</v>
      </c>
      <c r="U39" s="24"/>
      <c r="V39" s="24">
        <f t="shared" ref="V39:V45" si="47">T39+U39</f>
        <v>69753.464999999997</v>
      </c>
      <c r="W39" s="24">
        <f t="shared" ref="W39:W45" si="48">V39-I39</f>
        <v>28961.964999999997</v>
      </c>
      <c r="X39" s="51">
        <f t="shared" ref="X39:X45" si="49">W39/V39*100</f>
        <v>41.520467836257311</v>
      </c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>
        <f>(T39+U39)*10%</f>
        <v>6975.3464999999997</v>
      </c>
      <c r="AM39" s="24">
        <f>SUM(T39+U39+Y39+Z39+AG39+AH39+AI39+AJ39+AK39+AL39+AD39+AE39+AF39+AA39)</f>
        <v>76728.811499999996</v>
      </c>
      <c r="AN39" s="25">
        <f>Q39</f>
        <v>44870.65</v>
      </c>
      <c r="AO39" s="25">
        <f>AM39-AN39</f>
        <v>31858.161499999995</v>
      </c>
      <c r="AQ39" s="80">
        <f t="shared" si="41"/>
        <v>69753.464999999997</v>
      </c>
    </row>
    <row r="40" spans="1:43" s="36" customFormat="1" ht="21" customHeight="1" x14ac:dyDescent="0.2">
      <c r="A40" s="37" t="s">
        <v>116</v>
      </c>
      <c r="B40" s="63" t="s">
        <v>66</v>
      </c>
      <c r="C40" s="45">
        <v>0.5</v>
      </c>
      <c r="D40" s="39" t="s">
        <v>64</v>
      </c>
      <c r="E40" s="39" t="s">
        <v>67</v>
      </c>
      <c r="F40" s="24">
        <v>78929</v>
      </c>
      <c r="G40" s="24">
        <f t="shared" si="46"/>
        <v>39464.5</v>
      </c>
      <c r="H40" s="24"/>
      <c r="I40" s="24">
        <f t="shared" si="3"/>
        <v>39464.5</v>
      </c>
      <c r="J40" s="24"/>
      <c r="K40" s="24"/>
      <c r="L40" s="24"/>
      <c r="M40" s="24"/>
      <c r="N40" s="24"/>
      <c r="O40" s="24"/>
      <c r="P40" s="24">
        <f t="shared" ref="P40:P45" si="50">(G40+H40)*10%</f>
        <v>3946.4500000000003</v>
      </c>
      <c r="Q40" s="24">
        <f t="shared" ref="Q40:Q45" si="51">SUM(G40+H40+J40+K40+O40+P40+N40+L40+M40)</f>
        <v>43410.95</v>
      </c>
      <c r="R40" s="25" t="str">
        <f t="shared" si="6"/>
        <v>С2</v>
      </c>
      <c r="S40" s="24">
        <f t="shared" ref="S40:S45" si="52">F40*1.71</f>
        <v>134968.59</v>
      </c>
      <c r="T40" s="24">
        <f t="shared" ref="T40:T45" si="53">S40*C40</f>
        <v>67484.294999999998</v>
      </c>
      <c r="U40" s="24"/>
      <c r="V40" s="24">
        <f t="shared" si="47"/>
        <v>67484.294999999998</v>
      </c>
      <c r="W40" s="24">
        <f t="shared" si="48"/>
        <v>28019.794999999998</v>
      </c>
      <c r="X40" s="51">
        <f t="shared" si="49"/>
        <v>41.520467836257311</v>
      </c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>
        <f t="shared" ref="AL40:AL45" si="54">(T40+U40)*10%</f>
        <v>6748.4295000000002</v>
      </c>
      <c r="AM40" s="24">
        <f>SUM(T40+U40+Y40+Z40+AG40+AH40+AI40+AJ40+AK40+AL40+AD40+AE40+AF40+AA40)</f>
        <v>74232.724499999997</v>
      </c>
      <c r="AN40" s="25">
        <f>Q40</f>
        <v>43410.95</v>
      </c>
      <c r="AO40" s="25">
        <f t="shared" ref="AO40:AO45" si="55">AM40-AN40</f>
        <v>30821.7745</v>
      </c>
      <c r="AQ40" s="80">
        <f t="shared" si="41"/>
        <v>67484.294999999998</v>
      </c>
    </row>
    <row r="41" spans="1:43" s="36" customFormat="1" ht="21" customHeight="1" x14ac:dyDescent="0.2">
      <c r="A41" s="37" t="s">
        <v>116</v>
      </c>
      <c r="B41" s="63" t="s">
        <v>68</v>
      </c>
      <c r="C41" s="45">
        <v>1</v>
      </c>
      <c r="D41" s="39" t="s">
        <v>64</v>
      </c>
      <c r="E41" s="39" t="s">
        <v>67</v>
      </c>
      <c r="F41" s="24">
        <v>78929</v>
      </c>
      <c r="G41" s="24">
        <f t="shared" si="46"/>
        <v>78929</v>
      </c>
      <c r="H41" s="24"/>
      <c r="I41" s="24">
        <f t="shared" si="3"/>
        <v>78929</v>
      </c>
      <c r="J41" s="24"/>
      <c r="K41" s="24"/>
      <c r="L41" s="24"/>
      <c r="M41" s="24"/>
      <c r="N41" s="24"/>
      <c r="O41" s="24"/>
      <c r="P41" s="24">
        <f t="shared" si="50"/>
        <v>7892.9000000000005</v>
      </c>
      <c r="Q41" s="24">
        <f t="shared" si="51"/>
        <v>86821.9</v>
      </c>
      <c r="R41" s="25" t="str">
        <f t="shared" si="6"/>
        <v>С2</v>
      </c>
      <c r="S41" s="24">
        <f t="shared" si="52"/>
        <v>134968.59</v>
      </c>
      <c r="T41" s="24">
        <f t="shared" si="53"/>
        <v>134968.59</v>
      </c>
      <c r="U41" s="24"/>
      <c r="V41" s="24">
        <f t="shared" si="47"/>
        <v>134968.59</v>
      </c>
      <c r="W41" s="24">
        <f t="shared" si="48"/>
        <v>56039.59</v>
      </c>
      <c r="X41" s="51">
        <f t="shared" si="49"/>
        <v>41.520467836257311</v>
      </c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>
        <f t="shared" si="54"/>
        <v>13496.859</v>
      </c>
      <c r="AM41" s="24">
        <f>SUM(T41+U41+Y41+Z41+AG41+AH41+AI41+AJ41+AK41+AL41+AD41+AE41+AF41+AA41)</f>
        <v>148465.44899999999</v>
      </c>
      <c r="AN41" s="25">
        <f>Q41</f>
        <v>86821.9</v>
      </c>
      <c r="AO41" s="25">
        <f t="shared" si="55"/>
        <v>61643.548999999999</v>
      </c>
      <c r="AQ41" s="80">
        <f t="shared" si="41"/>
        <v>134968.59</v>
      </c>
    </row>
    <row r="42" spans="1:43" s="86" customFormat="1" ht="21" customHeight="1" x14ac:dyDescent="0.2">
      <c r="A42" s="59" t="s">
        <v>146</v>
      </c>
      <c r="B42" s="81" t="s">
        <v>69</v>
      </c>
      <c r="C42" s="82">
        <v>1</v>
      </c>
      <c r="D42" s="83" t="s">
        <v>120</v>
      </c>
      <c r="E42" s="83" t="s">
        <v>70</v>
      </c>
      <c r="F42" s="84">
        <v>58577</v>
      </c>
      <c r="G42" s="84">
        <f t="shared" si="46"/>
        <v>58577</v>
      </c>
      <c r="H42" s="84">
        <f>G42*0.25</f>
        <v>14644.25</v>
      </c>
      <c r="I42" s="84">
        <f t="shared" si="3"/>
        <v>73221.25</v>
      </c>
      <c r="J42" s="84"/>
      <c r="K42" s="84"/>
      <c r="L42" s="84"/>
      <c r="M42" s="84">
        <v>5309</v>
      </c>
      <c r="N42" s="84"/>
      <c r="O42" s="84"/>
      <c r="P42" s="84">
        <f t="shared" si="50"/>
        <v>7322.125</v>
      </c>
      <c r="Q42" s="84">
        <f t="shared" si="51"/>
        <v>85852.375</v>
      </c>
      <c r="R42" s="85" t="str">
        <f t="shared" si="6"/>
        <v>С3</v>
      </c>
      <c r="S42" s="84">
        <f t="shared" si="52"/>
        <v>100166.67</v>
      </c>
      <c r="T42" s="84">
        <f t="shared" si="53"/>
        <v>100166.67</v>
      </c>
      <c r="U42" s="84">
        <f>T42*0.25</f>
        <v>25041.6675</v>
      </c>
      <c r="V42" s="84">
        <f t="shared" si="47"/>
        <v>125208.33749999999</v>
      </c>
      <c r="W42" s="84">
        <f t="shared" si="48"/>
        <v>51987.087499999994</v>
      </c>
      <c r="X42" s="58">
        <f t="shared" si="49"/>
        <v>41.520467836257311</v>
      </c>
      <c r="Y42" s="84"/>
      <c r="Z42" s="84"/>
      <c r="AA42" s="84"/>
      <c r="AB42" s="84">
        <v>5309</v>
      </c>
      <c r="AC42" s="84"/>
      <c r="AD42" s="84"/>
      <c r="AE42" s="84"/>
      <c r="AF42" s="84"/>
      <c r="AG42" s="84"/>
      <c r="AH42" s="84"/>
      <c r="AI42" s="84"/>
      <c r="AJ42" s="84"/>
      <c r="AK42" s="84"/>
      <c r="AL42" s="84">
        <f t="shared" si="54"/>
        <v>12520.83375</v>
      </c>
      <c r="AM42" s="84">
        <f>SUM(T42+U42+Y42+Z42+AG42+AH42+AI42+AJ42+AK42+AL42+AD42+AE42+AF42+AA42+AC42+AB42)</f>
        <v>143038.17124999998</v>
      </c>
      <c r="AN42" s="85">
        <f t="shared" ref="AN42:AN45" si="56">Q42</f>
        <v>85852.375</v>
      </c>
      <c r="AO42" s="85">
        <f t="shared" si="55"/>
        <v>57185.796249999985</v>
      </c>
      <c r="AQ42" s="87">
        <f t="shared" si="41"/>
        <v>125208.33749999999</v>
      </c>
    </row>
    <row r="43" spans="1:43" s="36" customFormat="1" ht="21" customHeight="1" x14ac:dyDescent="0.2">
      <c r="A43" s="37" t="s">
        <v>104</v>
      </c>
      <c r="B43" s="63" t="s">
        <v>94</v>
      </c>
      <c r="C43" s="45">
        <v>1</v>
      </c>
      <c r="D43" s="39" t="s">
        <v>61</v>
      </c>
      <c r="E43" s="39" t="s">
        <v>70</v>
      </c>
      <c r="F43" s="24">
        <v>64594</v>
      </c>
      <c r="G43" s="24">
        <f t="shared" si="46"/>
        <v>64594</v>
      </c>
      <c r="H43" s="24"/>
      <c r="I43" s="24">
        <f>G43+H43</f>
        <v>64594</v>
      </c>
      <c r="J43" s="24"/>
      <c r="K43" s="24"/>
      <c r="L43" s="24"/>
      <c r="M43" s="24"/>
      <c r="N43" s="24"/>
      <c r="O43" s="24"/>
      <c r="P43" s="24">
        <f>(G43+H43)*10%</f>
        <v>6459.4000000000005</v>
      </c>
      <c r="Q43" s="24">
        <f>SUM(G43+H43+J43+K43+O43+P43+N43+L43+M43)</f>
        <v>71053.399999999994</v>
      </c>
      <c r="R43" s="25" t="str">
        <f>E43</f>
        <v>С3</v>
      </c>
      <c r="S43" s="24">
        <f t="shared" si="52"/>
        <v>110455.73999999999</v>
      </c>
      <c r="T43" s="24">
        <f t="shared" si="53"/>
        <v>110455.73999999999</v>
      </c>
      <c r="U43" s="24"/>
      <c r="V43" s="24">
        <f>T43+U43</f>
        <v>110455.73999999999</v>
      </c>
      <c r="W43" s="24">
        <f>V43-I43</f>
        <v>45861.739999999991</v>
      </c>
      <c r="X43" s="51">
        <f>W43/V43*100</f>
        <v>41.520467836257311</v>
      </c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>
        <f>(T43+U43)*10%</f>
        <v>11045.574000000001</v>
      </c>
      <c r="AM43" s="24">
        <f>SUM(T43+U43+Y43+Z43+AG43+AH43+AI43+AJ43+AK43+AL43+AD43+AE43+AF43+AA43)</f>
        <v>121501.31399999998</v>
      </c>
      <c r="AN43" s="25">
        <f>Q43</f>
        <v>71053.399999999994</v>
      </c>
      <c r="AO43" s="25">
        <f>AM43-AN43</f>
        <v>50447.91399999999</v>
      </c>
      <c r="AQ43" s="80">
        <f t="shared" si="41"/>
        <v>110455.73999999999</v>
      </c>
    </row>
    <row r="44" spans="1:43" s="86" customFormat="1" ht="21" customHeight="1" x14ac:dyDescent="0.2">
      <c r="A44" s="59" t="s">
        <v>127</v>
      </c>
      <c r="B44" s="81" t="s">
        <v>95</v>
      </c>
      <c r="C44" s="82">
        <v>1</v>
      </c>
      <c r="D44" s="83" t="s">
        <v>65</v>
      </c>
      <c r="E44" s="83" t="s">
        <v>70</v>
      </c>
      <c r="F44" s="84">
        <v>59285</v>
      </c>
      <c r="G44" s="84">
        <f t="shared" si="46"/>
        <v>59285</v>
      </c>
      <c r="H44" s="84"/>
      <c r="I44" s="84">
        <f>G44+H44</f>
        <v>59285</v>
      </c>
      <c r="J44" s="84"/>
      <c r="K44" s="84"/>
      <c r="L44" s="84"/>
      <c r="M44" s="84"/>
      <c r="N44" s="84"/>
      <c r="O44" s="84"/>
      <c r="P44" s="84">
        <f>(G44+H44)*10%</f>
        <v>5928.5</v>
      </c>
      <c r="Q44" s="84">
        <f>SUM(G44+H44+J44+K44+O44+P44+N44+L44+M44)</f>
        <v>65213.5</v>
      </c>
      <c r="R44" s="85" t="str">
        <f>E44</f>
        <v>С3</v>
      </c>
      <c r="S44" s="84">
        <f t="shared" si="52"/>
        <v>101377.34999999999</v>
      </c>
      <c r="T44" s="84">
        <f t="shared" si="53"/>
        <v>101377.34999999999</v>
      </c>
      <c r="U44" s="84"/>
      <c r="V44" s="84">
        <f>T44+U44</f>
        <v>101377.34999999999</v>
      </c>
      <c r="W44" s="84">
        <f>V44-I44</f>
        <v>42092.349999999991</v>
      </c>
      <c r="X44" s="58">
        <f>W44/V44*100</f>
        <v>41.520467836257311</v>
      </c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>
        <f>(T44+U44)*10%</f>
        <v>10137.735000000001</v>
      </c>
      <c r="AM44" s="84">
        <f>SUM(T44+U44+Y44+Z44+AG44+AH44+AI44+AJ44+AK44+AL44+AD44+AE44+AF44+AA44+AC44+AB44)</f>
        <v>111515.08499999999</v>
      </c>
      <c r="AN44" s="85">
        <f>Q44</f>
        <v>65213.5</v>
      </c>
      <c r="AO44" s="85">
        <f>AM44-AN44</f>
        <v>46301.584999999992</v>
      </c>
      <c r="AQ44" s="87">
        <f t="shared" si="41"/>
        <v>101377.34999999999</v>
      </c>
    </row>
    <row r="45" spans="1:43" s="36" customFormat="1" ht="21" customHeight="1" x14ac:dyDescent="0.2">
      <c r="A45" s="37" t="s">
        <v>115</v>
      </c>
      <c r="B45" s="63" t="s">
        <v>71</v>
      </c>
      <c r="C45" s="45">
        <v>1</v>
      </c>
      <c r="D45" s="39" t="s">
        <v>124</v>
      </c>
      <c r="E45" s="39" t="s">
        <v>70</v>
      </c>
      <c r="F45" s="24">
        <v>63178</v>
      </c>
      <c r="G45" s="24">
        <f t="shared" si="46"/>
        <v>63178</v>
      </c>
      <c r="H45" s="24"/>
      <c r="I45" s="24">
        <f t="shared" si="3"/>
        <v>63178</v>
      </c>
      <c r="J45" s="24"/>
      <c r="K45" s="24"/>
      <c r="L45" s="24"/>
      <c r="M45" s="24"/>
      <c r="N45" s="24"/>
      <c r="O45" s="24"/>
      <c r="P45" s="24">
        <f t="shared" si="50"/>
        <v>6317.8</v>
      </c>
      <c r="Q45" s="24">
        <f t="shared" si="51"/>
        <v>69495.8</v>
      </c>
      <c r="R45" s="25" t="str">
        <f t="shared" si="6"/>
        <v>С3</v>
      </c>
      <c r="S45" s="24">
        <f t="shared" si="52"/>
        <v>108034.38</v>
      </c>
      <c r="T45" s="24">
        <f t="shared" si="53"/>
        <v>108034.38</v>
      </c>
      <c r="U45" s="24"/>
      <c r="V45" s="24">
        <f t="shared" si="47"/>
        <v>108034.38</v>
      </c>
      <c r="W45" s="24">
        <f t="shared" si="48"/>
        <v>44856.380000000005</v>
      </c>
      <c r="X45" s="51">
        <f t="shared" si="49"/>
        <v>41.520467836257311</v>
      </c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>
        <f t="shared" si="54"/>
        <v>10803.438000000002</v>
      </c>
      <c r="AM45" s="24">
        <f>SUM(T45+U45+Y45+Z45+AG45+AH45+AI45+AJ45+AK45+AL45+AD45+AE45+AF45+AA45)</f>
        <v>118837.818</v>
      </c>
      <c r="AN45" s="25">
        <f t="shared" si="56"/>
        <v>69495.8</v>
      </c>
      <c r="AO45" s="25">
        <f t="shared" si="55"/>
        <v>49342.017999999996</v>
      </c>
      <c r="AQ45" s="80">
        <f t="shared" si="41"/>
        <v>108034.38</v>
      </c>
    </row>
    <row r="46" spans="1:43" s="36" customFormat="1" ht="21" customHeight="1" x14ac:dyDescent="0.2">
      <c r="A46" s="37"/>
      <c r="B46" s="72" t="s">
        <v>26</v>
      </c>
      <c r="C46" s="68">
        <f>SUM(C39:C45)</f>
        <v>6</v>
      </c>
      <c r="D46" s="73"/>
      <c r="E46" s="73"/>
      <c r="F46" s="74">
        <f>SUM(F39:F45)</f>
        <v>485075</v>
      </c>
      <c r="G46" s="74">
        <f t="shared" ref="G46:AK46" si="57">SUM(G39:G45)</f>
        <v>404819</v>
      </c>
      <c r="H46" s="74">
        <f t="shared" si="57"/>
        <v>14644.25</v>
      </c>
      <c r="I46" s="74">
        <f t="shared" si="57"/>
        <v>419463.25</v>
      </c>
      <c r="J46" s="74">
        <f t="shared" si="57"/>
        <v>0</v>
      </c>
      <c r="K46" s="74">
        <f t="shared" si="57"/>
        <v>0</v>
      </c>
      <c r="L46" s="74">
        <f t="shared" si="57"/>
        <v>0</v>
      </c>
      <c r="M46" s="74">
        <f t="shared" si="57"/>
        <v>5309</v>
      </c>
      <c r="N46" s="74">
        <f t="shared" si="57"/>
        <v>0</v>
      </c>
      <c r="O46" s="74">
        <f t="shared" si="57"/>
        <v>0</v>
      </c>
      <c r="P46" s="74">
        <f t="shared" si="57"/>
        <v>41946.325000000004</v>
      </c>
      <c r="Q46" s="74">
        <f t="shared" si="57"/>
        <v>466718.57500000001</v>
      </c>
      <c r="R46" s="74">
        <f t="shared" si="57"/>
        <v>0</v>
      </c>
      <c r="S46" s="74">
        <f t="shared" si="57"/>
        <v>829478.25</v>
      </c>
      <c r="T46" s="74">
        <f t="shared" si="57"/>
        <v>692240.49</v>
      </c>
      <c r="U46" s="74">
        <f t="shared" si="57"/>
        <v>25041.6675</v>
      </c>
      <c r="V46" s="74">
        <f t="shared" si="57"/>
        <v>717282.15749999997</v>
      </c>
      <c r="W46" s="74">
        <f t="shared" si="57"/>
        <v>297818.90749999997</v>
      </c>
      <c r="X46" s="74">
        <f t="shared" si="57"/>
        <v>290.64327485380113</v>
      </c>
      <c r="Y46" s="74">
        <f t="shared" si="57"/>
        <v>0</v>
      </c>
      <c r="Z46" s="74">
        <f t="shared" si="57"/>
        <v>0</v>
      </c>
      <c r="AA46" s="74">
        <f t="shared" si="57"/>
        <v>0</v>
      </c>
      <c r="AB46" s="74">
        <f t="shared" si="57"/>
        <v>5309</v>
      </c>
      <c r="AC46" s="74">
        <f t="shared" si="57"/>
        <v>0</v>
      </c>
      <c r="AD46" s="74">
        <f t="shared" si="57"/>
        <v>0</v>
      </c>
      <c r="AE46" s="74">
        <f t="shared" si="57"/>
        <v>0</v>
      </c>
      <c r="AF46" s="74">
        <f t="shared" si="57"/>
        <v>0</v>
      </c>
      <c r="AG46" s="74">
        <f t="shared" si="57"/>
        <v>0</v>
      </c>
      <c r="AH46" s="74">
        <f t="shared" si="57"/>
        <v>0</v>
      </c>
      <c r="AI46" s="74">
        <f t="shared" si="57"/>
        <v>0</v>
      </c>
      <c r="AJ46" s="74">
        <f t="shared" si="57"/>
        <v>0</v>
      </c>
      <c r="AK46" s="74">
        <f t="shared" si="57"/>
        <v>0</v>
      </c>
      <c r="AL46" s="74">
        <f>SUM(AL39:AL45)</f>
        <v>71728.215750000003</v>
      </c>
      <c r="AM46" s="74">
        <f>SUM(AM39:AM45)</f>
        <v>794319.37324999995</v>
      </c>
      <c r="AN46" s="74">
        <f>SUM(AN39:AN45)</f>
        <v>466718.57500000001</v>
      </c>
      <c r="AO46" s="74">
        <f>SUM(AO39:AO45)</f>
        <v>327600.79824999993</v>
      </c>
      <c r="AQ46" s="80">
        <f>SUM(AQ39:AQ45)</f>
        <v>717282.15749999997</v>
      </c>
    </row>
    <row r="47" spans="1:43" s="36" customFormat="1" ht="30" x14ac:dyDescent="0.2">
      <c r="A47" s="37" t="s">
        <v>55</v>
      </c>
      <c r="B47" s="30" t="s">
        <v>74</v>
      </c>
      <c r="C47" s="45">
        <v>0.5</v>
      </c>
      <c r="D47" s="39" t="s">
        <v>59</v>
      </c>
      <c r="E47" s="39" t="s">
        <v>75</v>
      </c>
      <c r="F47" s="24">
        <v>55215</v>
      </c>
      <c r="G47" s="24">
        <f>F47*C47</f>
        <v>27607.5</v>
      </c>
      <c r="H47" s="24"/>
      <c r="I47" s="24">
        <f t="shared" si="3"/>
        <v>27607.5</v>
      </c>
      <c r="J47" s="24"/>
      <c r="K47" s="24"/>
      <c r="L47" s="24"/>
      <c r="M47" s="24"/>
      <c r="N47" s="24"/>
      <c r="O47" s="24"/>
      <c r="P47" s="24">
        <f>(G47+H47)*10%</f>
        <v>2760.75</v>
      </c>
      <c r="Q47" s="24">
        <f>SUM(G47+H47+J47+K47+O47+P47+N47)</f>
        <v>30368.25</v>
      </c>
      <c r="R47" s="25" t="str">
        <f t="shared" si="6"/>
        <v>D1</v>
      </c>
      <c r="S47" s="24">
        <f>F47*1.71</f>
        <v>94417.65</v>
      </c>
      <c r="T47" s="24">
        <f>S47*C47</f>
        <v>47208.824999999997</v>
      </c>
      <c r="U47" s="24"/>
      <c r="V47" s="24">
        <f>T47+U47</f>
        <v>47208.824999999997</v>
      </c>
      <c r="W47" s="24">
        <f>V47-I47</f>
        <v>19601.324999999997</v>
      </c>
      <c r="X47" s="58">
        <f>W47/V47*100</f>
        <v>41.520467836257311</v>
      </c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>
        <f>(T47+U47)*10%</f>
        <v>4720.8824999999997</v>
      </c>
      <c r="AM47" s="24">
        <f>SUM(T47+U47+Y47+Z47+AG47+AH47+AI47+AJ47+AK47+AL47+AD47+AE47+AF47+AA47)</f>
        <v>51929.707499999997</v>
      </c>
      <c r="AN47" s="25">
        <f>Q47</f>
        <v>30368.25</v>
      </c>
      <c r="AO47" s="25">
        <f>AM47-AN47</f>
        <v>21561.457499999997</v>
      </c>
      <c r="AQ47" s="80">
        <f t="shared" si="41"/>
        <v>47208.824999999997</v>
      </c>
    </row>
    <row r="48" spans="1:43" s="36" customFormat="1" ht="21" customHeight="1" x14ac:dyDescent="0.2">
      <c r="A48" s="37" t="s">
        <v>55</v>
      </c>
      <c r="B48" s="30" t="s">
        <v>97</v>
      </c>
      <c r="C48" s="45">
        <v>1</v>
      </c>
      <c r="D48" s="39" t="s">
        <v>59</v>
      </c>
      <c r="E48" s="39" t="s">
        <v>75</v>
      </c>
      <c r="F48" s="24">
        <v>55215</v>
      </c>
      <c r="G48" s="24">
        <f>F48*C48</f>
        <v>55215</v>
      </c>
      <c r="H48" s="24"/>
      <c r="I48" s="24">
        <f>G48+H48</f>
        <v>55215</v>
      </c>
      <c r="J48" s="24"/>
      <c r="K48" s="24"/>
      <c r="L48" s="24"/>
      <c r="M48" s="24"/>
      <c r="N48" s="24"/>
      <c r="O48" s="24"/>
      <c r="P48" s="24">
        <f>(G48+H48)*10%</f>
        <v>5521.5</v>
      </c>
      <c r="Q48" s="24">
        <f>SUM(G48+H48+J48+K48+O48+P48+N48)</f>
        <v>60736.5</v>
      </c>
      <c r="R48" s="25" t="str">
        <f>E48</f>
        <v>D1</v>
      </c>
      <c r="S48" s="24">
        <f>F48*1.71</f>
        <v>94417.65</v>
      </c>
      <c r="T48" s="24">
        <f>S48*C48</f>
        <v>94417.65</v>
      </c>
      <c r="U48" s="24"/>
      <c r="V48" s="24">
        <f>T48+U48</f>
        <v>94417.65</v>
      </c>
      <c r="W48" s="24">
        <f>V48-I48</f>
        <v>39202.649999999994</v>
      </c>
      <c r="X48" s="51">
        <f>W48/V48*100</f>
        <v>41.520467836257311</v>
      </c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>
        <f>(T48+U48)*10%</f>
        <v>9441.7649999999994</v>
      </c>
      <c r="AM48" s="24">
        <f>SUM(T48+U48+Y48+Z48+AG48+AH48+AI48+AJ48+AK48+AL48+AD48+AE48+AF48+AA48)</f>
        <v>103859.41499999999</v>
      </c>
      <c r="AN48" s="25">
        <f>Q48</f>
        <v>60736.5</v>
      </c>
      <c r="AO48" s="25">
        <f>AM48-AN48</f>
        <v>43122.914999999994</v>
      </c>
      <c r="AQ48" s="80">
        <f t="shared" si="41"/>
        <v>94417.65</v>
      </c>
    </row>
    <row r="49" spans="1:43" s="36" customFormat="1" ht="24" customHeight="1" x14ac:dyDescent="0.2">
      <c r="A49" s="37"/>
      <c r="B49" s="72" t="s">
        <v>27</v>
      </c>
      <c r="C49" s="68">
        <f>SUM(C47:C48)</f>
        <v>1.5</v>
      </c>
      <c r="D49" s="73"/>
      <c r="E49" s="73"/>
      <c r="F49" s="69">
        <f>SUM(F47:F48)</f>
        <v>110430</v>
      </c>
      <c r="G49" s="69">
        <f t="shared" ref="G49:AO49" si="58">SUM(G47:G48)</f>
        <v>82822.5</v>
      </c>
      <c r="H49" s="69">
        <f t="shared" si="58"/>
        <v>0</v>
      </c>
      <c r="I49" s="69">
        <f t="shared" si="58"/>
        <v>82822.5</v>
      </c>
      <c r="J49" s="69">
        <f t="shared" si="58"/>
        <v>0</v>
      </c>
      <c r="K49" s="69">
        <f t="shared" si="58"/>
        <v>0</v>
      </c>
      <c r="L49" s="69">
        <f t="shared" si="58"/>
        <v>0</v>
      </c>
      <c r="M49" s="69">
        <f t="shared" si="58"/>
        <v>0</v>
      </c>
      <c r="N49" s="69">
        <f t="shared" si="58"/>
        <v>0</v>
      </c>
      <c r="O49" s="69">
        <f t="shared" si="58"/>
        <v>0</v>
      </c>
      <c r="P49" s="69">
        <f t="shared" si="58"/>
        <v>8282.25</v>
      </c>
      <c r="Q49" s="69">
        <f t="shared" si="58"/>
        <v>91104.75</v>
      </c>
      <c r="R49" s="69">
        <f t="shared" si="58"/>
        <v>0</v>
      </c>
      <c r="S49" s="69">
        <f t="shared" si="58"/>
        <v>188835.3</v>
      </c>
      <c r="T49" s="69">
        <f t="shared" si="58"/>
        <v>141626.47499999998</v>
      </c>
      <c r="U49" s="69">
        <f t="shared" si="58"/>
        <v>0</v>
      </c>
      <c r="V49" s="69">
        <f t="shared" si="58"/>
        <v>141626.47499999998</v>
      </c>
      <c r="W49" s="69">
        <f t="shared" si="58"/>
        <v>58803.974999999991</v>
      </c>
      <c r="X49" s="69">
        <f t="shared" si="58"/>
        <v>83.040935672514621</v>
      </c>
      <c r="Y49" s="69">
        <f t="shared" si="58"/>
        <v>0</v>
      </c>
      <c r="Z49" s="69">
        <f t="shared" si="58"/>
        <v>0</v>
      </c>
      <c r="AA49" s="69">
        <f t="shared" si="58"/>
        <v>0</v>
      </c>
      <c r="AB49" s="69">
        <f t="shared" si="58"/>
        <v>0</v>
      </c>
      <c r="AC49" s="69">
        <f t="shared" si="58"/>
        <v>0</v>
      </c>
      <c r="AD49" s="69">
        <f t="shared" si="58"/>
        <v>0</v>
      </c>
      <c r="AE49" s="69">
        <f t="shared" si="58"/>
        <v>0</v>
      </c>
      <c r="AF49" s="69">
        <f t="shared" si="58"/>
        <v>0</v>
      </c>
      <c r="AG49" s="69">
        <f t="shared" si="58"/>
        <v>0</v>
      </c>
      <c r="AH49" s="69">
        <f t="shared" si="58"/>
        <v>0</v>
      </c>
      <c r="AI49" s="69">
        <f t="shared" si="58"/>
        <v>0</v>
      </c>
      <c r="AJ49" s="69">
        <f t="shared" si="58"/>
        <v>0</v>
      </c>
      <c r="AK49" s="69">
        <f t="shared" si="58"/>
        <v>0</v>
      </c>
      <c r="AL49" s="69">
        <f t="shared" si="58"/>
        <v>14162.647499999999</v>
      </c>
      <c r="AM49" s="69">
        <f t="shared" si="58"/>
        <v>155789.1225</v>
      </c>
      <c r="AN49" s="69">
        <f t="shared" si="58"/>
        <v>91104.75</v>
      </c>
      <c r="AO49" s="69">
        <f t="shared" si="58"/>
        <v>64684.37249999999</v>
      </c>
      <c r="AQ49" s="80">
        <f>SUM(AQ47:AQ48)</f>
        <v>141626.47499999998</v>
      </c>
    </row>
    <row r="50" spans="1:43" s="36" customFormat="1" x14ac:dyDescent="0.2">
      <c r="A50" s="37" t="s">
        <v>118</v>
      </c>
      <c r="B50" s="30" t="s">
        <v>76</v>
      </c>
      <c r="C50" s="45">
        <v>1</v>
      </c>
      <c r="D50" s="39"/>
      <c r="E50" s="39">
        <v>2</v>
      </c>
      <c r="F50" s="24">
        <v>49729</v>
      </c>
      <c r="G50" s="24">
        <f>F50*C50</f>
        <v>49729</v>
      </c>
      <c r="H50" s="24"/>
      <c r="I50" s="24">
        <f t="shared" si="3"/>
        <v>49729</v>
      </c>
      <c r="J50" s="24"/>
      <c r="K50" s="24"/>
      <c r="L50" s="24"/>
      <c r="M50" s="24"/>
      <c r="N50" s="24"/>
      <c r="O50" s="24"/>
      <c r="P50" s="24">
        <f>(G50+H50)*10%</f>
        <v>4972.9000000000005</v>
      </c>
      <c r="Q50" s="24">
        <f>SUM(G50+H50+J50+K50+O50+P50+N50)</f>
        <v>54701.9</v>
      </c>
      <c r="R50" s="25">
        <f t="shared" si="6"/>
        <v>2</v>
      </c>
      <c r="S50" s="24">
        <f>F50*1.71</f>
        <v>85036.59</v>
      </c>
      <c r="T50" s="24">
        <f>S50*C50</f>
        <v>85036.59</v>
      </c>
      <c r="U50" s="24"/>
      <c r="V50" s="24">
        <f t="shared" ref="V50:V62" si="59">T50+U50</f>
        <v>85036.59</v>
      </c>
      <c r="W50" s="24">
        <f t="shared" ref="W50:W62" si="60">V50-I50</f>
        <v>35307.589999999997</v>
      </c>
      <c r="X50" s="58">
        <f t="shared" ref="X50:X62" si="61">W50/V50*100</f>
        <v>41.520467836257311</v>
      </c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>
        <f>(T50+U50)*10%</f>
        <v>8503.6589999999997</v>
      </c>
      <c r="AM50" s="24">
        <f>SUM(T50+U50+Y50+Z50+AG50+AH50+AI50+AJ50+AK50+AL50+AD50+AE50+AF50+AA50)</f>
        <v>93540.248999999996</v>
      </c>
      <c r="AN50" s="25">
        <f>Q50</f>
        <v>54701.9</v>
      </c>
      <c r="AO50" s="25">
        <f>AM50-AN50</f>
        <v>38838.348999999995</v>
      </c>
      <c r="AQ50" s="80"/>
    </row>
    <row r="51" spans="1:43" s="36" customFormat="1" x14ac:dyDescent="0.2">
      <c r="A51" s="37" t="s">
        <v>122</v>
      </c>
      <c r="B51" s="63" t="s">
        <v>77</v>
      </c>
      <c r="C51" s="45">
        <v>1</v>
      </c>
      <c r="D51" s="39"/>
      <c r="E51" s="39">
        <v>4</v>
      </c>
      <c r="F51" s="24">
        <v>51144</v>
      </c>
      <c r="G51" s="24">
        <f t="shared" ref="G51:G62" si="62">F51*C51</f>
        <v>51144</v>
      </c>
      <c r="H51" s="24"/>
      <c r="I51" s="24">
        <f t="shared" si="3"/>
        <v>51144</v>
      </c>
      <c r="J51" s="24"/>
      <c r="K51" s="24"/>
      <c r="L51" s="24"/>
      <c r="M51" s="24"/>
      <c r="N51" s="24"/>
      <c r="O51" s="24"/>
      <c r="P51" s="24">
        <f t="shared" ref="P51:P62" si="63">(G51+H51)*10%</f>
        <v>5114.4000000000005</v>
      </c>
      <c r="Q51" s="24">
        <f t="shared" ref="Q51:Q62" si="64">SUM(G51+H51+J51+K51+O51+P51+N51)</f>
        <v>56258.400000000001</v>
      </c>
      <c r="R51" s="25">
        <f t="shared" si="6"/>
        <v>4</v>
      </c>
      <c r="S51" s="24">
        <f t="shared" ref="S51:S62" si="65">F51*1.71</f>
        <v>87456.24</v>
      </c>
      <c r="T51" s="24">
        <f t="shared" ref="T51:T62" si="66">S51*C51</f>
        <v>87456.24</v>
      </c>
      <c r="U51" s="24"/>
      <c r="V51" s="24">
        <f t="shared" si="59"/>
        <v>87456.24</v>
      </c>
      <c r="W51" s="24">
        <f t="shared" si="60"/>
        <v>36312.240000000005</v>
      </c>
      <c r="X51" s="51">
        <f t="shared" si="61"/>
        <v>41.520467836257311</v>
      </c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>
        <f t="shared" ref="AL51:AL62" si="67">(T51+U51)*10%</f>
        <v>8745.6240000000016</v>
      </c>
      <c r="AM51" s="24">
        <f t="shared" ref="AM51:AM62" si="68">SUM(T51+U51+Y51+Z51+AG51+AH51+AI51+AJ51+AK51+AL51+AD51+AE51+AF51+AA51)</f>
        <v>96201.864000000001</v>
      </c>
      <c r="AN51" s="25">
        <f t="shared" ref="AN51:AN62" si="69">Q51</f>
        <v>56258.400000000001</v>
      </c>
      <c r="AO51" s="25">
        <f t="shared" ref="AO51:AO62" si="70">AM51-AN51</f>
        <v>39943.464</v>
      </c>
      <c r="AQ51" s="80">
        <f t="shared" si="41"/>
        <v>87456.24</v>
      </c>
    </row>
    <row r="52" spans="1:43" s="36" customFormat="1" x14ac:dyDescent="0.2">
      <c r="A52" s="37" t="s">
        <v>122</v>
      </c>
      <c r="B52" s="63" t="s">
        <v>77</v>
      </c>
      <c r="C52" s="45">
        <v>0.25</v>
      </c>
      <c r="D52" s="39"/>
      <c r="E52" s="39">
        <v>4</v>
      </c>
      <c r="F52" s="24">
        <v>51144</v>
      </c>
      <c r="G52" s="24">
        <f t="shared" si="62"/>
        <v>12786</v>
      </c>
      <c r="H52" s="24"/>
      <c r="I52" s="24">
        <f t="shared" si="3"/>
        <v>12786</v>
      </c>
      <c r="J52" s="24"/>
      <c r="K52" s="24"/>
      <c r="L52" s="24"/>
      <c r="M52" s="24"/>
      <c r="N52" s="24"/>
      <c r="O52" s="24"/>
      <c r="P52" s="24">
        <f t="shared" si="63"/>
        <v>1278.6000000000001</v>
      </c>
      <c r="Q52" s="24">
        <f t="shared" si="64"/>
        <v>14064.6</v>
      </c>
      <c r="R52" s="25">
        <f t="shared" si="6"/>
        <v>4</v>
      </c>
      <c r="S52" s="24">
        <f t="shared" si="65"/>
        <v>87456.24</v>
      </c>
      <c r="T52" s="24">
        <f t="shared" si="66"/>
        <v>21864.06</v>
      </c>
      <c r="U52" s="24"/>
      <c r="V52" s="24">
        <f t="shared" si="59"/>
        <v>21864.06</v>
      </c>
      <c r="W52" s="24">
        <f t="shared" si="60"/>
        <v>9078.0600000000013</v>
      </c>
      <c r="X52" s="51">
        <f t="shared" si="61"/>
        <v>41.520467836257311</v>
      </c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>
        <f t="shared" si="67"/>
        <v>2186.4060000000004</v>
      </c>
      <c r="AM52" s="24">
        <f t="shared" si="68"/>
        <v>24050.466</v>
      </c>
      <c r="AN52" s="25">
        <f t="shared" si="69"/>
        <v>14064.6</v>
      </c>
      <c r="AO52" s="25">
        <f t="shared" si="70"/>
        <v>9985.866</v>
      </c>
      <c r="AQ52" s="80">
        <f t="shared" si="41"/>
        <v>21864.06</v>
      </c>
    </row>
    <row r="53" spans="1:43" s="36" customFormat="1" x14ac:dyDescent="0.2">
      <c r="A53" s="37" t="s">
        <v>114</v>
      </c>
      <c r="B53" s="63" t="s">
        <v>78</v>
      </c>
      <c r="C53" s="45">
        <v>1.5</v>
      </c>
      <c r="D53" s="39"/>
      <c r="E53" s="39">
        <v>3</v>
      </c>
      <c r="F53" s="24">
        <v>50259</v>
      </c>
      <c r="G53" s="24">
        <f t="shared" si="62"/>
        <v>75388.5</v>
      </c>
      <c r="H53" s="24"/>
      <c r="I53" s="24">
        <f t="shared" si="3"/>
        <v>75388.5</v>
      </c>
      <c r="J53" s="24"/>
      <c r="K53" s="24"/>
      <c r="L53" s="24"/>
      <c r="M53" s="24"/>
      <c r="N53" s="24"/>
      <c r="O53" s="24"/>
      <c r="P53" s="24">
        <f t="shared" si="63"/>
        <v>7538.85</v>
      </c>
      <c r="Q53" s="24">
        <f t="shared" si="64"/>
        <v>82927.350000000006</v>
      </c>
      <c r="R53" s="25">
        <f t="shared" si="6"/>
        <v>3</v>
      </c>
      <c r="S53" s="24">
        <f t="shared" si="65"/>
        <v>85942.89</v>
      </c>
      <c r="T53" s="24">
        <f t="shared" si="66"/>
        <v>128914.33499999999</v>
      </c>
      <c r="U53" s="24"/>
      <c r="V53" s="24">
        <f t="shared" si="59"/>
        <v>128914.33499999999</v>
      </c>
      <c r="W53" s="24">
        <f t="shared" si="60"/>
        <v>53525.834999999992</v>
      </c>
      <c r="X53" s="51">
        <f t="shared" si="61"/>
        <v>41.520467836257311</v>
      </c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>
        <f t="shared" si="67"/>
        <v>12891.433499999999</v>
      </c>
      <c r="AM53" s="24">
        <f t="shared" si="68"/>
        <v>141805.76850000001</v>
      </c>
      <c r="AN53" s="25">
        <f t="shared" si="69"/>
        <v>82927.350000000006</v>
      </c>
      <c r="AO53" s="25">
        <f t="shared" si="70"/>
        <v>58878.4185</v>
      </c>
      <c r="AQ53" s="80"/>
    </row>
    <row r="54" spans="1:43" s="36" customFormat="1" ht="15.75" customHeight="1" x14ac:dyDescent="0.2">
      <c r="A54" s="37" t="s">
        <v>115</v>
      </c>
      <c r="B54" s="63" t="s">
        <v>79</v>
      </c>
      <c r="C54" s="45">
        <v>0.25</v>
      </c>
      <c r="D54" s="39"/>
      <c r="E54" s="39">
        <v>2</v>
      </c>
      <c r="F54" s="24">
        <v>49729</v>
      </c>
      <c r="G54" s="24">
        <f t="shared" si="62"/>
        <v>12432.25</v>
      </c>
      <c r="H54" s="24"/>
      <c r="I54" s="24">
        <f t="shared" si="3"/>
        <v>12432.25</v>
      </c>
      <c r="J54" s="24"/>
      <c r="K54" s="24"/>
      <c r="L54" s="24"/>
      <c r="M54" s="24"/>
      <c r="N54" s="24"/>
      <c r="O54" s="24"/>
      <c r="P54" s="24">
        <f t="shared" si="63"/>
        <v>1243.2250000000001</v>
      </c>
      <c r="Q54" s="24">
        <f t="shared" si="64"/>
        <v>13675.475</v>
      </c>
      <c r="R54" s="25">
        <f t="shared" si="6"/>
        <v>2</v>
      </c>
      <c r="S54" s="24">
        <f t="shared" si="65"/>
        <v>85036.59</v>
      </c>
      <c r="T54" s="24">
        <f t="shared" si="66"/>
        <v>21259.147499999999</v>
      </c>
      <c r="U54" s="24"/>
      <c r="V54" s="24">
        <f t="shared" si="59"/>
        <v>21259.147499999999</v>
      </c>
      <c r="W54" s="24">
        <f t="shared" si="60"/>
        <v>8826.8974999999991</v>
      </c>
      <c r="X54" s="51">
        <f t="shared" si="61"/>
        <v>41.520467836257311</v>
      </c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>
        <f t="shared" si="67"/>
        <v>2125.9147499999999</v>
      </c>
      <c r="AM54" s="24">
        <f t="shared" si="68"/>
        <v>23385.062249999999</v>
      </c>
      <c r="AN54" s="25">
        <f t="shared" si="69"/>
        <v>13675.475</v>
      </c>
      <c r="AO54" s="25">
        <f t="shared" si="70"/>
        <v>9709.5872499999987</v>
      </c>
      <c r="AQ54" s="80"/>
    </row>
    <row r="55" spans="1:43" s="36" customFormat="1" ht="19.5" customHeight="1" x14ac:dyDescent="0.2">
      <c r="A55" s="37" t="s">
        <v>117</v>
      </c>
      <c r="B55" s="63" t="s">
        <v>80</v>
      </c>
      <c r="C55" s="45">
        <v>1.5</v>
      </c>
      <c r="D55" s="39"/>
      <c r="E55" s="39">
        <v>2</v>
      </c>
      <c r="F55" s="24">
        <v>49729</v>
      </c>
      <c r="G55" s="24">
        <f t="shared" si="62"/>
        <v>74593.5</v>
      </c>
      <c r="H55" s="24"/>
      <c r="I55" s="24">
        <f t="shared" si="3"/>
        <v>74593.5</v>
      </c>
      <c r="J55" s="24"/>
      <c r="K55" s="24">
        <f>C55*17697*30%</f>
        <v>7963.65</v>
      </c>
      <c r="L55" s="24"/>
      <c r="M55" s="24"/>
      <c r="N55" s="24"/>
      <c r="O55" s="24"/>
      <c r="P55" s="24">
        <f t="shared" si="63"/>
        <v>7459.35</v>
      </c>
      <c r="Q55" s="24">
        <f t="shared" si="64"/>
        <v>90016.5</v>
      </c>
      <c r="R55" s="25">
        <f t="shared" si="6"/>
        <v>2</v>
      </c>
      <c r="S55" s="24">
        <f t="shared" si="65"/>
        <v>85036.59</v>
      </c>
      <c r="T55" s="24">
        <f t="shared" si="66"/>
        <v>127554.88499999999</v>
      </c>
      <c r="U55" s="24"/>
      <c r="V55" s="24">
        <f t="shared" si="59"/>
        <v>127554.88499999999</v>
      </c>
      <c r="W55" s="24">
        <f t="shared" si="60"/>
        <v>52961.384999999995</v>
      </c>
      <c r="X55" s="51">
        <f t="shared" si="61"/>
        <v>41.520467836257311</v>
      </c>
      <c r="Y55" s="24"/>
      <c r="Z55" s="24">
        <f>C55*17697*30%</f>
        <v>7963.65</v>
      </c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>
        <f t="shared" si="67"/>
        <v>12755.488499999999</v>
      </c>
      <c r="AM55" s="24">
        <f t="shared" si="68"/>
        <v>148274.02350000001</v>
      </c>
      <c r="AN55" s="25">
        <f t="shared" si="69"/>
        <v>90016.5</v>
      </c>
      <c r="AO55" s="25">
        <f t="shared" si="70"/>
        <v>58257.52350000001</v>
      </c>
      <c r="AQ55" s="80"/>
    </row>
    <row r="56" spans="1:43" s="36" customFormat="1" x14ac:dyDescent="0.2">
      <c r="A56" s="37" t="s">
        <v>107</v>
      </c>
      <c r="B56" s="63" t="s">
        <v>80</v>
      </c>
      <c r="C56" s="45">
        <v>1.5</v>
      </c>
      <c r="D56" s="39"/>
      <c r="E56" s="39">
        <v>2</v>
      </c>
      <c r="F56" s="24">
        <v>49729</v>
      </c>
      <c r="G56" s="24">
        <f t="shared" si="62"/>
        <v>74593.5</v>
      </c>
      <c r="H56" s="24"/>
      <c r="I56" s="24">
        <f>G56+H56</f>
        <v>74593.5</v>
      </c>
      <c r="J56" s="24"/>
      <c r="K56" s="24">
        <f>C56*17697*30%</f>
        <v>7963.65</v>
      </c>
      <c r="L56" s="24"/>
      <c r="M56" s="24"/>
      <c r="N56" s="24"/>
      <c r="O56" s="24"/>
      <c r="P56" s="24">
        <f>(G56+H56)*10%</f>
        <v>7459.35</v>
      </c>
      <c r="Q56" s="24">
        <f>SUM(G56+H56+J56+K56+O56+P56+N56)</f>
        <v>90016.5</v>
      </c>
      <c r="R56" s="25">
        <f>E56</f>
        <v>2</v>
      </c>
      <c r="S56" s="24">
        <f t="shared" si="65"/>
        <v>85036.59</v>
      </c>
      <c r="T56" s="24">
        <f t="shared" si="66"/>
        <v>127554.88499999999</v>
      </c>
      <c r="U56" s="24"/>
      <c r="V56" s="24">
        <f>T56+U56</f>
        <v>127554.88499999999</v>
      </c>
      <c r="W56" s="24">
        <f>V56-I56</f>
        <v>52961.384999999995</v>
      </c>
      <c r="X56" s="51">
        <f>W56/V56*100</f>
        <v>41.520467836257311</v>
      </c>
      <c r="Y56" s="24"/>
      <c r="Z56" s="24">
        <f>C56*17697*30%</f>
        <v>7963.65</v>
      </c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>
        <f t="shared" si="67"/>
        <v>12755.488499999999</v>
      </c>
      <c r="AM56" s="24">
        <f>SUM(T56+U56+Y56+Z56+AG56+AH56+AI56+AJ56+AK56+AL56+AD56+AE56+AF56+AA56)</f>
        <v>148274.02350000001</v>
      </c>
      <c r="AN56" s="25">
        <f>Q56</f>
        <v>90016.5</v>
      </c>
      <c r="AO56" s="25">
        <f t="shared" si="70"/>
        <v>58257.52350000001</v>
      </c>
      <c r="AQ56" s="80"/>
    </row>
    <row r="57" spans="1:43" s="36" customFormat="1" ht="18" customHeight="1" x14ac:dyDescent="0.2">
      <c r="A57" s="37" t="s">
        <v>118</v>
      </c>
      <c r="B57" s="63" t="s">
        <v>80</v>
      </c>
      <c r="C57" s="45">
        <v>1.5</v>
      </c>
      <c r="D57" s="39"/>
      <c r="E57" s="39">
        <v>2</v>
      </c>
      <c r="F57" s="24">
        <v>49729</v>
      </c>
      <c r="G57" s="24">
        <f t="shared" si="62"/>
        <v>74593.5</v>
      </c>
      <c r="H57" s="24"/>
      <c r="I57" s="24">
        <f t="shared" si="3"/>
        <v>74593.5</v>
      </c>
      <c r="J57" s="24"/>
      <c r="K57" s="24">
        <f>C57*17697*30%</f>
        <v>7963.65</v>
      </c>
      <c r="L57" s="24"/>
      <c r="M57" s="24"/>
      <c r="N57" s="24"/>
      <c r="O57" s="24"/>
      <c r="P57" s="24">
        <f t="shared" si="63"/>
        <v>7459.35</v>
      </c>
      <c r="Q57" s="24">
        <f t="shared" si="64"/>
        <v>90016.5</v>
      </c>
      <c r="R57" s="25">
        <f t="shared" si="6"/>
        <v>2</v>
      </c>
      <c r="S57" s="24">
        <f t="shared" si="65"/>
        <v>85036.59</v>
      </c>
      <c r="T57" s="24">
        <f t="shared" si="66"/>
        <v>127554.88499999999</v>
      </c>
      <c r="U57" s="24"/>
      <c r="V57" s="24">
        <f t="shared" si="59"/>
        <v>127554.88499999999</v>
      </c>
      <c r="W57" s="24">
        <f t="shared" si="60"/>
        <v>52961.384999999995</v>
      </c>
      <c r="X57" s="51">
        <f t="shared" si="61"/>
        <v>41.520467836257311</v>
      </c>
      <c r="Y57" s="24"/>
      <c r="Z57" s="24">
        <f t="shared" ref="Z57:Z59" si="71">C57*17697*30%</f>
        <v>7963.65</v>
      </c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>
        <f t="shared" si="67"/>
        <v>12755.488499999999</v>
      </c>
      <c r="AM57" s="24">
        <f t="shared" si="68"/>
        <v>148274.02350000001</v>
      </c>
      <c r="AN57" s="25">
        <f t="shared" si="69"/>
        <v>90016.5</v>
      </c>
      <c r="AO57" s="25">
        <f t="shared" si="70"/>
        <v>58257.52350000001</v>
      </c>
      <c r="AQ57" s="80"/>
    </row>
    <row r="58" spans="1:43" s="36" customFormat="1" x14ac:dyDescent="0.2">
      <c r="A58" s="37" t="s">
        <v>109</v>
      </c>
      <c r="B58" s="63" t="s">
        <v>80</v>
      </c>
      <c r="C58" s="45">
        <v>1.5</v>
      </c>
      <c r="D58" s="39"/>
      <c r="E58" s="39">
        <v>2</v>
      </c>
      <c r="F58" s="24">
        <v>49729</v>
      </c>
      <c r="G58" s="24">
        <f t="shared" si="62"/>
        <v>74593.5</v>
      </c>
      <c r="H58" s="24"/>
      <c r="I58" s="24">
        <f>G58+H58</f>
        <v>74593.5</v>
      </c>
      <c r="J58" s="24"/>
      <c r="K58" s="24">
        <f>C58*17697*30%</f>
        <v>7963.65</v>
      </c>
      <c r="L58" s="24"/>
      <c r="M58" s="24"/>
      <c r="N58" s="24"/>
      <c r="O58" s="24"/>
      <c r="P58" s="24">
        <f>(G58+H58)*10%</f>
        <v>7459.35</v>
      </c>
      <c r="Q58" s="24">
        <f>SUM(G58+H58+J58+K58+O58+P58+N58)</f>
        <v>90016.5</v>
      </c>
      <c r="R58" s="25">
        <f>E58</f>
        <v>2</v>
      </c>
      <c r="S58" s="24">
        <f t="shared" si="65"/>
        <v>85036.59</v>
      </c>
      <c r="T58" s="24">
        <f t="shared" si="66"/>
        <v>127554.88499999999</v>
      </c>
      <c r="U58" s="24"/>
      <c r="V58" s="24">
        <f>T58+U58</f>
        <v>127554.88499999999</v>
      </c>
      <c r="W58" s="24">
        <f>V58-I58</f>
        <v>52961.384999999995</v>
      </c>
      <c r="X58" s="51">
        <f>W58/V58*100</f>
        <v>41.520467836257311</v>
      </c>
      <c r="Y58" s="24"/>
      <c r="Z58" s="24">
        <f>C58*17697*30%</f>
        <v>7963.65</v>
      </c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>
        <f t="shared" si="67"/>
        <v>12755.488499999999</v>
      </c>
      <c r="AM58" s="24">
        <f>SUM(T58+U58+Y58+Z58+AG58+AH58+AI58+AJ58+AK58+AL58+AD58+AE58+AF58+AA58)</f>
        <v>148274.02350000001</v>
      </c>
      <c r="AN58" s="25">
        <f>Q58</f>
        <v>90016.5</v>
      </c>
      <c r="AO58" s="25">
        <f t="shared" si="70"/>
        <v>58257.52350000001</v>
      </c>
      <c r="AQ58" s="80"/>
    </row>
    <row r="59" spans="1:43" s="36" customFormat="1" ht="18" customHeight="1" x14ac:dyDescent="0.2">
      <c r="A59" s="37" t="s">
        <v>47</v>
      </c>
      <c r="B59" s="63" t="s">
        <v>80</v>
      </c>
      <c r="C59" s="45">
        <v>0.5</v>
      </c>
      <c r="D59" s="39"/>
      <c r="E59" s="39">
        <v>2</v>
      </c>
      <c r="F59" s="24">
        <v>49729</v>
      </c>
      <c r="G59" s="24">
        <f t="shared" si="62"/>
        <v>24864.5</v>
      </c>
      <c r="H59" s="24"/>
      <c r="I59" s="24">
        <f t="shared" si="3"/>
        <v>24864.5</v>
      </c>
      <c r="J59" s="24"/>
      <c r="K59" s="24">
        <f>C59*17697*30%</f>
        <v>2654.5499999999997</v>
      </c>
      <c r="L59" s="24"/>
      <c r="M59" s="24"/>
      <c r="N59" s="24"/>
      <c r="O59" s="24"/>
      <c r="P59" s="24">
        <f t="shared" si="63"/>
        <v>2486.4500000000003</v>
      </c>
      <c r="Q59" s="24">
        <f t="shared" si="64"/>
        <v>30005.5</v>
      </c>
      <c r="R59" s="25">
        <f t="shared" si="6"/>
        <v>2</v>
      </c>
      <c r="S59" s="24">
        <f t="shared" si="65"/>
        <v>85036.59</v>
      </c>
      <c r="T59" s="24">
        <f t="shared" si="66"/>
        <v>42518.294999999998</v>
      </c>
      <c r="U59" s="24"/>
      <c r="V59" s="24">
        <f t="shared" si="59"/>
        <v>42518.294999999998</v>
      </c>
      <c r="W59" s="24">
        <f t="shared" si="60"/>
        <v>17653.794999999998</v>
      </c>
      <c r="X59" s="51">
        <f t="shared" si="61"/>
        <v>41.520467836257311</v>
      </c>
      <c r="Y59" s="24"/>
      <c r="Z59" s="24">
        <f t="shared" si="71"/>
        <v>2654.5499999999997</v>
      </c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>
        <f t="shared" si="67"/>
        <v>4251.8294999999998</v>
      </c>
      <c r="AM59" s="24">
        <f t="shared" si="68"/>
        <v>49424.674500000001</v>
      </c>
      <c r="AN59" s="25">
        <f t="shared" si="69"/>
        <v>30005.5</v>
      </c>
      <c r="AO59" s="25">
        <f t="shared" si="70"/>
        <v>19419.174500000001</v>
      </c>
      <c r="AQ59" s="80"/>
    </row>
    <row r="60" spans="1:43" s="36" customFormat="1" ht="18" customHeight="1" x14ac:dyDescent="0.2">
      <c r="A60" s="42" t="s">
        <v>119</v>
      </c>
      <c r="B60" s="63" t="s">
        <v>81</v>
      </c>
      <c r="C60" s="45">
        <v>3</v>
      </c>
      <c r="D60" s="39"/>
      <c r="E60" s="39">
        <v>1</v>
      </c>
      <c r="F60" s="24">
        <v>49021</v>
      </c>
      <c r="G60" s="24">
        <f t="shared" si="62"/>
        <v>147063</v>
      </c>
      <c r="H60" s="24"/>
      <c r="I60" s="24">
        <f t="shared" si="3"/>
        <v>147063</v>
      </c>
      <c r="J60" s="24"/>
      <c r="K60" s="24">
        <f>C60*F60*32%</f>
        <v>47060.160000000003</v>
      </c>
      <c r="L60" s="24"/>
      <c r="M60" s="24"/>
      <c r="N60" s="24"/>
      <c r="O60" s="24"/>
      <c r="P60" s="24">
        <f t="shared" si="63"/>
        <v>14706.300000000001</v>
      </c>
      <c r="Q60" s="24">
        <f t="shared" si="64"/>
        <v>208829.46</v>
      </c>
      <c r="R60" s="25">
        <f t="shared" si="6"/>
        <v>1</v>
      </c>
      <c r="S60" s="24">
        <f t="shared" si="65"/>
        <v>83825.91</v>
      </c>
      <c r="T60" s="24">
        <f t="shared" si="66"/>
        <v>251477.73</v>
      </c>
      <c r="U60" s="24"/>
      <c r="V60" s="24">
        <f t="shared" si="59"/>
        <v>251477.73</v>
      </c>
      <c r="W60" s="24">
        <f t="shared" si="60"/>
        <v>104414.73000000001</v>
      </c>
      <c r="X60" s="51">
        <f t="shared" si="61"/>
        <v>41.520467836257311</v>
      </c>
      <c r="Y60" s="24"/>
      <c r="Z60" s="24">
        <f>C60*S60*32%</f>
        <v>80472.873600000006</v>
      </c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>
        <f t="shared" si="67"/>
        <v>25147.773000000001</v>
      </c>
      <c r="AM60" s="24">
        <f t="shared" si="68"/>
        <v>357098.37660000002</v>
      </c>
      <c r="AN60" s="25">
        <f t="shared" si="69"/>
        <v>208829.46</v>
      </c>
      <c r="AO60" s="25">
        <f t="shared" si="70"/>
        <v>148268.91660000003</v>
      </c>
      <c r="AQ60" s="80"/>
    </row>
    <row r="61" spans="1:43" s="36" customFormat="1" x14ac:dyDescent="0.2">
      <c r="A61" s="37" t="s">
        <v>47</v>
      </c>
      <c r="B61" s="63" t="s">
        <v>82</v>
      </c>
      <c r="C61" s="45">
        <v>1</v>
      </c>
      <c r="D61" s="39"/>
      <c r="E61" s="39">
        <v>2</v>
      </c>
      <c r="F61" s="24">
        <v>49729</v>
      </c>
      <c r="G61" s="24">
        <f t="shared" si="62"/>
        <v>49729</v>
      </c>
      <c r="H61" s="24"/>
      <c r="I61" s="24">
        <f t="shared" si="3"/>
        <v>49729</v>
      </c>
      <c r="J61" s="24"/>
      <c r="K61" s="24"/>
      <c r="L61" s="24"/>
      <c r="M61" s="24"/>
      <c r="N61" s="24"/>
      <c r="O61" s="24"/>
      <c r="P61" s="24">
        <f t="shared" si="63"/>
        <v>4972.9000000000005</v>
      </c>
      <c r="Q61" s="24">
        <f t="shared" si="64"/>
        <v>54701.9</v>
      </c>
      <c r="R61" s="25">
        <f t="shared" si="6"/>
        <v>2</v>
      </c>
      <c r="S61" s="24">
        <f t="shared" si="65"/>
        <v>85036.59</v>
      </c>
      <c r="T61" s="24">
        <f t="shared" si="66"/>
        <v>85036.59</v>
      </c>
      <c r="U61" s="24"/>
      <c r="V61" s="24">
        <f t="shared" si="59"/>
        <v>85036.59</v>
      </c>
      <c r="W61" s="24">
        <f t="shared" si="60"/>
        <v>35307.589999999997</v>
      </c>
      <c r="X61" s="51">
        <f t="shared" si="61"/>
        <v>41.520467836257311</v>
      </c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>
        <f t="shared" si="67"/>
        <v>8503.6589999999997</v>
      </c>
      <c r="AM61" s="24">
        <f t="shared" si="68"/>
        <v>93540.248999999996</v>
      </c>
      <c r="AN61" s="25">
        <f t="shared" si="69"/>
        <v>54701.9</v>
      </c>
      <c r="AO61" s="25">
        <f t="shared" si="70"/>
        <v>38838.348999999995</v>
      </c>
      <c r="AQ61" s="80"/>
    </row>
    <row r="62" spans="1:43" s="36" customFormat="1" x14ac:dyDescent="0.2">
      <c r="A62" s="37" t="s">
        <v>123</v>
      </c>
      <c r="B62" s="63" t="s">
        <v>83</v>
      </c>
      <c r="C62" s="45">
        <v>1</v>
      </c>
      <c r="D62" s="39"/>
      <c r="E62" s="39">
        <v>4</v>
      </c>
      <c r="F62" s="24">
        <v>51144</v>
      </c>
      <c r="G62" s="24">
        <f t="shared" si="62"/>
        <v>51144</v>
      </c>
      <c r="H62" s="24"/>
      <c r="I62" s="24">
        <f t="shared" si="3"/>
        <v>51144</v>
      </c>
      <c r="J62" s="24"/>
      <c r="K62" s="24"/>
      <c r="L62" s="24"/>
      <c r="M62" s="24"/>
      <c r="N62" s="24"/>
      <c r="O62" s="24"/>
      <c r="P62" s="24">
        <f t="shared" si="63"/>
        <v>5114.4000000000005</v>
      </c>
      <c r="Q62" s="24">
        <f t="shared" si="64"/>
        <v>56258.400000000001</v>
      </c>
      <c r="R62" s="25">
        <f t="shared" si="6"/>
        <v>4</v>
      </c>
      <c r="S62" s="24">
        <f t="shared" si="65"/>
        <v>87456.24</v>
      </c>
      <c r="T62" s="24">
        <f t="shared" si="66"/>
        <v>87456.24</v>
      </c>
      <c r="U62" s="24"/>
      <c r="V62" s="24">
        <f t="shared" si="59"/>
        <v>87456.24</v>
      </c>
      <c r="W62" s="24">
        <f t="shared" si="60"/>
        <v>36312.240000000005</v>
      </c>
      <c r="X62" s="51">
        <f t="shared" si="61"/>
        <v>41.520467836257311</v>
      </c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>
        <f>O62</f>
        <v>0</v>
      </c>
      <c r="AL62" s="24">
        <f t="shared" si="67"/>
        <v>8745.6240000000016</v>
      </c>
      <c r="AM62" s="24">
        <f t="shared" si="68"/>
        <v>96201.864000000001</v>
      </c>
      <c r="AN62" s="25">
        <f t="shared" si="69"/>
        <v>56258.400000000001</v>
      </c>
      <c r="AO62" s="25">
        <f t="shared" si="70"/>
        <v>39943.464</v>
      </c>
      <c r="AQ62" s="80">
        <f t="shared" si="41"/>
        <v>87456.24</v>
      </c>
    </row>
    <row r="63" spans="1:43" s="36" customFormat="1" x14ac:dyDescent="0.2">
      <c r="A63" s="37"/>
      <c r="B63" s="75" t="s">
        <v>28</v>
      </c>
      <c r="C63" s="68">
        <f>SUM(C50:C62)</f>
        <v>15.5</v>
      </c>
      <c r="D63" s="73"/>
      <c r="E63" s="73"/>
      <c r="F63" s="69">
        <f>SUM(F50:F62)</f>
        <v>650544</v>
      </c>
      <c r="G63" s="69">
        <f>SUM(G50:G62)</f>
        <v>772654.25</v>
      </c>
      <c r="H63" s="69">
        <f t="shared" ref="H63:AL63" si="72">SUM(H50:H62)</f>
        <v>0</v>
      </c>
      <c r="I63" s="69"/>
      <c r="J63" s="69">
        <f t="shared" si="72"/>
        <v>0</v>
      </c>
      <c r="K63" s="69">
        <f>SUM(K50:K62)</f>
        <v>81569.31</v>
      </c>
      <c r="L63" s="69">
        <f t="shared" si="72"/>
        <v>0</v>
      </c>
      <c r="M63" s="69">
        <f t="shared" si="72"/>
        <v>0</v>
      </c>
      <c r="N63" s="69">
        <f t="shared" si="72"/>
        <v>0</v>
      </c>
      <c r="O63" s="69">
        <f t="shared" si="72"/>
        <v>0</v>
      </c>
      <c r="P63" s="69">
        <f t="shared" si="72"/>
        <v>77265.424999999974</v>
      </c>
      <c r="Q63" s="69">
        <f t="shared" si="72"/>
        <v>931488.98499999999</v>
      </c>
      <c r="R63" s="69"/>
      <c r="S63" s="69">
        <f>SUM(S50:S62)</f>
        <v>1112430.24</v>
      </c>
      <c r="T63" s="69">
        <f t="shared" si="72"/>
        <v>1321238.7675000001</v>
      </c>
      <c r="U63" s="69">
        <f t="shared" si="72"/>
        <v>0</v>
      </c>
      <c r="V63" s="69"/>
      <c r="W63" s="69"/>
      <c r="X63" s="69"/>
      <c r="Y63" s="69">
        <f t="shared" si="72"/>
        <v>0</v>
      </c>
      <c r="Z63" s="69">
        <f t="shared" si="72"/>
        <v>114982.02360000001</v>
      </c>
      <c r="AA63" s="69">
        <f t="shared" si="72"/>
        <v>0</v>
      </c>
      <c r="AB63" s="69">
        <f t="shared" si="72"/>
        <v>0</v>
      </c>
      <c r="AC63" s="69">
        <f t="shared" si="72"/>
        <v>0</v>
      </c>
      <c r="AD63" s="69">
        <f t="shared" si="72"/>
        <v>0</v>
      </c>
      <c r="AE63" s="69">
        <f t="shared" si="72"/>
        <v>0</v>
      </c>
      <c r="AF63" s="69">
        <f t="shared" si="72"/>
        <v>0</v>
      </c>
      <c r="AG63" s="69">
        <f t="shared" si="72"/>
        <v>0</v>
      </c>
      <c r="AH63" s="69">
        <f t="shared" si="72"/>
        <v>0</v>
      </c>
      <c r="AI63" s="69">
        <f t="shared" si="72"/>
        <v>0</v>
      </c>
      <c r="AJ63" s="69">
        <f t="shared" si="72"/>
        <v>0</v>
      </c>
      <c r="AK63" s="69">
        <f t="shared" si="72"/>
        <v>0</v>
      </c>
      <c r="AL63" s="69">
        <f t="shared" si="72"/>
        <v>132123.87675</v>
      </c>
      <c r="AM63" s="69">
        <f>SUM(AM50:AM62)</f>
        <v>1568344.6678500001</v>
      </c>
      <c r="AN63" s="69">
        <f>SUM(AN50:AN62)</f>
        <v>931488.98499999999</v>
      </c>
      <c r="AO63" s="69">
        <f>SUM(AO50:AO62)</f>
        <v>636855.68285000022</v>
      </c>
      <c r="AQ63" s="80">
        <f>SUM(AQ50:AQ62)</f>
        <v>196776.54</v>
      </c>
    </row>
    <row r="64" spans="1:43" s="41" customFormat="1" ht="14.25" x14ac:dyDescent="0.2">
      <c r="A64" s="76"/>
      <c r="B64" s="77" t="s">
        <v>29</v>
      </c>
      <c r="C64" s="46">
        <f>SUM(C23+C38+C46+C49+C63)</f>
        <v>43</v>
      </c>
      <c r="D64" s="35">
        <f t="shared" ref="D64:AQ64" si="73">SUM(D23+D38+D46+D49+D63)</f>
        <v>0</v>
      </c>
      <c r="E64" s="35">
        <f t="shared" si="73"/>
        <v>0</v>
      </c>
      <c r="F64" s="35">
        <f t="shared" si="73"/>
        <v>2947792</v>
      </c>
      <c r="G64" s="35">
        <f t="shared" si="73"/>
        <v>3026367.75</v>
      </c>
      <c r="H64" s="35">
        <f t="shared" si="73"/>
        <v>429705.25</v>
      </c>
      <c r="I64" s="35">
        <f t="shared" si="73"/>
        <v>502285.75</v>
      </c>
      <c r="J64" s="35">
        <f t="shared" si="73"/>
        <v>0</v>
      </c>
      <c r="K64" s="35">
        <f t="shared" si="73"/>
        <v>81569.31</v>
      </c>
      <c r="L64" s="35">
        <f t="shared" si="73"/>
        <v>0</v>
      </c>
      <c r="M64" s="35">
        <f t="shared" si="73"/>
        <v>5309</v>
      </c>
      <c r="N64" s="35">
        <f t="shared" si="73"/>
        <v>194667</v>
      </c>
      <c r="O64" s="35">
        <f t="shared" si="73"/>
        <v>0</v>
      </c>
      <c r="P64" s="35">
        <f t="shared" si="73"/>
        <v>345607.3</v>
      </c>
      <c r="Q64" s="35">
        <f t="shared" si="73"/>
        <v>4083225.61</v>
      </c>
      <c r="R64" s="35">
        <f t="shared" si="73"/>
        <v>0</v>
      </c>
      <c r="S64" s="35">
        <f t="shared" si="73"/>
        <v>5506733.9699999997</v>
      </c>
      <c r="T64" s="35">
        <f t="shared" si="73"/>
        <v>5659753.9124999996</v>
      </c>
      <c r="U64" s="35">
        <f t="shared" si="73"/>
        <v>855962.24249999993</v>
      </c>
      <c r="V64" s="35">
        <f t="shared" si="73"/>
        <v>858908.63249999995</v>
      </c>
      <c r="W64" s="35">
        <f t="shared" si="73"/>
        <v>356622.88249999995</v>
      </c>
      <c r="X64" s="35">
        <f t="shared" si="73"/>
        <v>373.68421052631572</v>
      </c>
      <c r="Y64" s="35">
        <f t="shared" si="73"/>
        <v>0</v>
      </c>
      <c r="Z64" s="35">
        <f t="shared" si="73"/>
        <v>114982.02360000001</v>
      </c>
      <c r="AA64" s="35">
        <f t="shared" si="73"/>
        <v>0</v>
      </c>
      <c r="AB64" s="35">
        <f t="shared" si="73"/>
        <v>5309</v>
      </c>
      <c r="AC64" s="35">
        <f t="shared" si="73"/>
        <v>194667</v>
      </c>
      <c r="AD64" s="35">
        <f t="shared" si="73"/>
        <v>0</v>
      </c>
      <c r="AE64" s="35">
        <f t="shared" si="73"/>
        <v>552810</v>
      </c>
      <c r="AF64" s="35">
        <f t="shared" si="73"/>
        <v>0</v>
      </c>
      <c r="AG64" s="35">
        <f t="shared" si="73"/>
        <v>0</v>
      </c>
      <c r="AH64" s="35">
        <f t="shared" si="73"/>
        <v>0</v>
      </c>
      <c r="AI64" s="35">
        <f t="shared" si="73"/>
        <v>75256.125</v>
      </c>
      <c r="AJ64" s="35">
        <f t="shared" si="73"/>
        <v>377211.75</v>
      </c>
      <c r="AK64" s="35">
        <f t="shared" si="73"/>
        <v>0</v>
      </c>
      <c r="AL64" s="35">
        <f t="shared" si="73"/>
        <v>651571.61549999996</v>
      </c>
      <c r="AM64" s="35">
        <f t="shared" si="73"/>
        <v>8487523.6690999996</v>
      </c>
      <c r="AN64" s="35">
        <f t="shared" si="73"/>
        <v>4083225.61</v>
      </c>
      <c r="AO64" s="35">
        <f t="shared" si="73"/>
        <v>4404298.0591000002</v>
      </c>
      <c r="AQ64" s="35">
        <f t="shared" si="73"/>
        <v>5391253.9274999993</v>
      </c>
    </row>
    <row r="65" spans="2:43" s="37" customFormat="1" x14ac:dyDescent="0.2">
      <c r="B65" s="42"/>
      <c r="X65" s="59"/>
      <c r="AQ65" s="79"/>
    </row>
    <row r="66" spans="2:43" s="37" customFormat="1" x14ac:dyDescent="0.2">
      <c r="B66" s="43" t="s">
        <v>30</v>
      </c>
      <c r="D66" s="43" t="s">
        <v>84</v>
      </c>
      <c r="J66" s="43"/>
      <c r="K66" s="43"/>
      <c r="L66" s="43"/>
      <c r="M66" s="43"/>
      <c r="N66" s="43"/>
      <c r="O66" s="43"/>
      <c r="X66" s="59"/>
      <c r="AB66" s="43"/>
      <c r="AC66" s="43"/>
      <c r="AO66" s="60"/>
      <c r="AQ66" s="79"/>
    </row>
    <row r="67" spans="2:43" s="37" customFormat="1" x14ac:dyDescent="0.2">
      <c r="B67" s="42"/>
      <c r="X67" s="59"/>
      <c r="AQ67" s="79"/>
    </row>
    <row r="68" spans="2:43" s="37" customFormat="1" x14ac:dyDescent="0.2">
      <c r="B68" s="44"/>
      <c r="X68" s="59"/>
      <c r="AQ68" s="79"/>
    </row>
    <row r="69" spans="2:43" s="37" customFormat="1" x14ac:dyDescent="0.2">
      <c r="B69" s="44"/>
      <c r="X69" s="59"/>
      <c r="AQ69" s="79"/>
    </row>
    <row r="70" spans="2:43" s="37" customFormat="1" x14ac:dyDescent="0.2">
      <c r="B70" s="44"/>
      <c r="X70" s="59"/>
      <c r="AQ70" s="79"/>
    </row>
    <row r="71" spans="2:43" s="37" customFormat="1" x14ac:dyDescent="0.2">
      <c r="B71" s="44"/>
      <c r="X71" s="59"/>
      <c r="AQ71" s="79"/>
    </row>
    <row r="72" spans="2:43" s="37" customFormat="1" x14ac:dyDescent="0.2">
      <c r="B72" s="42"/>
      <c r="X72" s="59"/>
      <c r="AQ72" s="79"/>
    </row>
  </sheetData>
  <mergeCells count="45">
    <mergeCell ref="AC14:AC16"/>
    <mergeCell ref="G10:O10"/>
    <mergeCell ref="C2:G3"/>
    <mergeCell ref="K2:Q3"/>
    <mergeCell ref="C4:G4"/>
    <mergeCell ref="H6:O8"/>
    <mergeCell ref="G9:N9"/>
    <mergeCell ref="G13:G16"/>
    <mergeCell ref="H13:H16"/>
    <mergeCell ref="J13:N13"/>
    <mergeCell ref="O13:P13"/>
    <mergeCell ref="Q13:Q16"/>
    <mergeCell ref="J14:J16"/>
    <mergeCell ref="K14:K16"/>
    <mergeCell ref="N14:N16"/>
    <mergeCell ref="O14:O16"/>
    <mergeCell ref="M14:M16"/>
    <mergeCell ref="L14:L16"/>
    <mergeCell ref="B13:B16"/>
    <mergeCell ref="C13:C16"/>
    <mergeCell ref="D13:D16"/>
    <mergeCell ref="E13:E16"/>
    <mergeCell ref="F13:F16"/>
    <mergeCell ref="P14:P16"/>
    <mergeCell ref="AH15:AH16"/>
    <mergeCell ref="AI15:AI16"/>
    <mergeCell ref="AJ15:AJ16"/>
    <mergeCell ref="AD15:AF15"/>
    <mergeCell ref="Y14:Y16"/>
    <mergeCell ref="Z14:Z16"/>
    <mergeCell ref="AA14:AA16"/>
    <mergeCell ref="T13:T16"/>
    <mergeCell ref="U13:U16"/>
    <mergeCell ref="Y13:AJ13"/>
    <mergeCell ref="AD14:AJ14"/>
    <mergeCell ref="AG15:AG16"/>
    <mergeCell ref="S13:S16"/>
    <mergeCell ref="R13:R16"/>
    <mergeCell ref="AB14:AB16"/>
    <mergeCell ref="AO13:AO16"/>
    <mergeCell ref="AK13:AL13"/>
    <mergeCell ref="AM13:AM16"/>
    <mergeCell ref="AN13:AN16"/>
    <mergeCell ref="AK14:AK16"/>
    <mergeCell ref="AL14:AL16"/>
  </mergeCells>
  <pageMargins left="0.59055118110236227" right="0.39370078740157483" top="0.74803149606299213" bottom="0.39370078740157483" header="0.31496062992125984" footer="0.31496062992125984"/>
  <pageSetup paperSize="9" scale="25" orientation="landscape" horizontalDpi="300" verticalDpi="300" r:id="rId1"/>
  <headerFooter alignWithMargins="0"/>
  <colBreaks count="1" manualBreakCount="1">
    <brk id="17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052</vt:lpstr>
      <vt:lpstr>024</vt:lpstr>
      <vt:lpstr>'024'!Заголовки_для_печати</vt:lpstr>
      <vt:lpstr>'052'!Заголовки_для_печати</vt:lpstr>
      <vt:lpstr>'024'!Область_печати</vt:lpstr>
      <vt:lpstr>'052'!Область_печати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2024-01-19T09:48:11Z</cp:lastPrinted>
  <dcterms:created xsi:type="dcterms:W3CDTF">2021-09-14T11:46:22Z</dcterms:created>
  <dcterms:modified xsi:type="dcterms:W3CDTF">2024-04-07T09:24:21Z</dcterms:modified>
</cp:coreProperties>
</file>